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anders.medina\Desktop\"/>
    </mc:Choice>
  </mc:AlternateContent>
  <bookViews>
    <workbookView xWindow="0" yWindow="0" windowWidth="28800" windowHeight="12432"/>
  </bookViews>
  <sheets>
    <sheet name="Vol infraest Barias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4" localSheetId="0">#REF!</definedName>
    <definedName name="\4">#REF!</definedName>
    <definedName name="\6" localSheetId="0">#REF!</definedName>
    <definedName name="\6">#REF!</definedName>
    <definedName name="\A" localSheetId="0">#REF!</definedName>
    <definedName name="\A">#REF!</definedName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U" localSheetId="0">#REF!</definedName>
    <definedName name="\U">#REF!</definedName>
    <definedName name="__IntlFixup" hidden="1">TRUE</definedName>
    <definedName name="__k1">[1]Precios!$A$4:$F$1576</definedName>
    <definedName name="__k2">[2]Precios!$A$4:$F$1576</definedName>
    <definedName name="__k3">[1]Precios!$A$4:$F$1576</definedName>
    <definedName name="_k1">[1]Precios!$A$4:$F$1576</definedName>
    <definedName name="_k2">[2]Precios!$A$4:$F$1576</definedName>
    <definedName name="_k3">[1]Precios!$A$4:$F$1576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'[3]Trabajos Generales'!$F$4</definedName>
    <definedName name="acarreo" localSheetId="0">'[4]Listado Equipos a utilizar'!#REF!</definedName>
    <definedName name="acarreo">'[4]Listado Equipos a utilizar'!#REF!</definedName>
    <definedName name="acero1" localSheetId="0">#REF!</definedName>
    <definedName name="acero1">#REF!</definedName>
    <definedName name="acerog40">[5]MATERIALES!$G$7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tividad" localSheetId="0">#REF!</definedName>
    <definedName name="Actividad">#REF!</definedName>
    <definedName name="adm">'[6]Resumen Precio Equipos'!$C$28</definedName>
    <definedName name="ADMINISTRATIVOS" localSheetId="0">#REF!</definedName>
    <definedName name="ADMINISTRATIVOS">#REF!</definedName>
    <definedName name="agricola" localSheetId="0">'[4]Listado Equipos a utilizar'!#REF!</definedName>
    <definedName name="agricola">'[4]Listado Equipos a utilizar'!#REF!</definedName>
    <definedName name="aguarras" localSheetId="0">#REF!</definedName>
    <definedName name="aguarras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18">[5]MATERIALES!$G$10</definedName>
    <definedName name="ANAL_REV.CER" localSheetId="0">#REF!</definedName>
    <definedName name="ANAL_REV.CER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_xlnm.Print_Area" localSheetId="0">'Vol infraest Barias '!$A$1:$H$379</definedName>
    <definedName name="arenabca" localSheetId="0">#REF!</definedName>
    <definedName name="arenabca">#REF!</definedName>
    <definedName name="arenafina">[5]MATERIALES!$G$11</definedName>
    <definedName name="arenaitabo">[5]MATERIALES!$G$12</definedName>
    <definedName name="arenalavada">[5]MATERIALES!$G$13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'[4]Listado Equipos a utilizar'!#REF!</definedName>
    <definedName name="arranque">'[4]Listado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yoperador" localSheetId="0">#REF!</definedName>
    <definedName name="ayoperador">#REF!</definedName>
    <definedName name="ayudcadenero">[5]OBRAMANO!$F$67</definedName>
    <definedName name="b">'[3]Trabajos Generales'!$C$8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loques4" localSheetId="0">[5]MATERIALES!#REF!</definedName>
    <definedName name="bloques4">[5]MATERIALES!#REF!</definedName>
    <definedName name="bloques6" localSheetId="0">[5]MATERIALES!#REF!</definedName>
    <definedName name="bloques6">[5]MATERIALES!#REF!</definedName>
    <definedName name="bloques8" localSheetId="0">[5]MATERIALES!#REF!</definedName>
    <definedName name="bloques8">[5]MATERIALES!#REF!</definedName>
    <definedName name="brochas" localSheetId="0">#REF!</definedName>
    <definedName name="brochas">#REF!</definedName>
    <definedName name="cadeneros" localSheetId="0">'[6]O.M. y Salarios'!#REF!</definedName>
    <definedName name="cadeneros">'[6]O.M. y Salarios'!#REF!</definedName>
    <definedName name="camioncama" localSheetId="0">'[4]Listado Equipos a utilizar'!#REF!</definedName>
    <definedName name="camioncama">'[4]Listado Equipos a utilizar'!#REF!</definedName>
    <definedName name="camioneta" localSheetId="0">'[4]Listado Equipos a utilizar'!#REF!</definedName>
    <definedName name="camioneta">'[4]Listado Equipos a utilizar'!#REF!</definedName>
    <definedName name="CAMIONVOLTEO">[5]EQUIPOS!$I$19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patazequipo">[5]OBRAMANO!$F$81</definedName>
    <definedName name="cargador" localSheetId="0">'[4]Listado Equipos a utilizar'!#REF!</definedName>
    <definedName name="cargador">'[4]Listado Equipos a utilizar'!#REF!</definedName>
    <definedName name="CARGADORB">[7]EQUIPOS!$D$13</definedName>
    <definedName name="CAT214BFT">[5]EQUIPOS!$I$15</definedName>
    <definedName name="Cat950B">[5]EQUIPOS!$I$14</definedName>
    <definedName name="cementoblanco" localSheetId="0">[5]MATERIALES!#REF!</definedName>
    <definedName name="cementoblanco">[5]MATERIALES!#REF!</definedName>
    <definedName name="cementogris">[5]MATERIALES!$G$17</definedName>
    <definedName name="ceramcr33" localSheetId="0">[5]MATERIALES!#REF!</definedName>
    <definedName name="ceramcr33">[5]MATERIALES!#REF!</definedName>
    <definedName name="ceramcriolla" localSheetId="0">[5]MATERIALES!#REF!</definedName>
    <definedName name="ceramcriolla">[5]MATERIALES!#REF!</definedName>
    <definedName name="ceramicaitalia" localSheetId="0">[5]MATERIALES!#REF!</definedName>
    <definedName name="ceramicaitalia">[5]MATERIALES!#REF!</definedName>
    <definedName name="ceramicaitaliapared" localSheetId="0">[5]MATERIALES!#REF!</definedName>
    <definedName name="ceramicaitaliapared">[5]MATERIALES!#REF!</definedName>
    <definedName name="ceramicaitalipared" localSheetId="0">[5]MATERIALES!#REF!</definedName>
    <definedName name="ceramicaitalipared">[5]MATERIALES!#REF!</definedName>
    <definedName name="cfrontal">'[6]Resumen Precio Equipos'!$I$16</definedName>
    <definedName name="chazo" localSheetId="0">[5]OBRAMANO!#REF!</definedName>
    <definedName name="chazo">[5]OBRAMANO!#REF!</definedName>
    <definedName name="chilena" localSheetId="0">#REF!</definedName>
    <definedName name="chilena">#REF!</definedName>
    <definedName name="Chofercisterna">[5]OBRAMANO!$F$79</definedName>
    <definedName name="cisterna">'[4]Listado Equipos a utilizar'!$I$11</definedName>
    <definedName name="clavos" localSheetId="0">#REF!</definedName>
    <definedName name="clavos">#REF!</definedName>
    <definedName name="colorante" localSheetId="0">#REF!</definedName>
    <definedName name="colorante">#REF!</definedName>
    <definedName name="Compresores">[5]EQUIPOS!$I$28</definedName>
    <definedName name="coronado" localSheetId="0">#REF!</definedName>
    <definedName name="coronado">#REF!</definedName>
    <definedName name="COSTO" localSheetId="0">#REF!</definedName>
    <definedName name="COSTO">#REF!</definedName>
    <definedName name="cprestamo">[7]EQUIPOS!$D$27</definedName>
    <definedName name="Cuadro_Resumen" localSheetId="0">#REF!</definedName>
    <definedName name="Cuadro_Resumen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d" localSheetId="0">#REF!</definedName>
    <definedName name="d">#REF!</definedName>
    <definedName name="D7H">[5]EQUIPOS!$I$9</definedName>
    <definedName name="D8K">[5]EQUIPOS!$I$8</definedName>
    <definedName name="d8r" localSheetId="0">'[4]Listado Equipos a utilizar'!#REF!</definedName>
    <definedName name="d8r">'[4]Listado Equipos a utilizar'!#REF!</definedName>
    <definedName name="D8T">'[6]Resumen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istribuidor">'[4]Listado Equipos a utilizar'!$I$12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'[6]Resumen Precio Equipos'!$C$27</definedName>
    <definedName name="dulce" localSheetId="0">#REF!</definedName>
    <definedName name="dulce">#REF!</definedName>
    <definedName name="DYNACA25">[5]EQUIPOS!$I$13</definedName>
    <definedName name="e214bft" localSheetId="0">'[4]Listado Equipos a utilizar'!#REF!</definedName>
    <definedName name="e214bft">'[4]Listado Equipos a utilizar'!#REF!</definedName>
    <definedName name="e320b" localSheetId="0">'[4]Listado Equipos a utilizar'!#REF!</definedName>
    <definedName name="e320b">'[4]Listado Equipos a utilizar'!#REF!</definedName>
    <definedName name="Encache">[5]OBRAMANO!$F$43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'[4]Listado Equipos a utilizar'!#REF!</definedName>
    <definedName name="eqacero">'[4]Listado Equipos a utilizar'!#REF!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es" localSheetId="0">'[4]Listado Equipos a utilizar'!#REF!</definedName>
    <definedName name="escobillones">'[4]Listado Equipos a utilizar'!#REF!</definedName>
    <definedName name="ex320b" localSheetId="0">'[4]Listado Equipos a utilizar'!#REF!</definedName>
    <definedName name="ex320b">'[4]Listado Equipos a utilizar'!#REF!</definedName>
    <definedName name="EXC_NO_CLASIF" localSheetId="0">#REF!</definedName>
    <definedName name="EXC_NO_CLASIF">#REF!</definedName>
    <definedName name="excavadora" localSheetId="0">'[4]Listado Equipos a utilizar'!#REF!</definedName>
    <definedName name="excavadora">'[4]Listado Equipos a utilizar'!#REF!</definedName>
    <definedName name="excavadora235">[5]EQUIPOS!$I$16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F" localSheetId="0" hidden="1">#REF!</definedName>
    <definedName name="FF" hidden="1">#REF!</definedName>
    <definedName name="gasolina" localSheetId="0">#REF!</definedName>
    <definedName name="gasolina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[5]MATERIALES!$G$32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RADER12G">[5]EQUIPOS!$I$11</definedName>
    <definedName name="graderm" localSheetId="0">'[4]Listado Equipos a utilizar'!#REF!</definedName>
    <definedName name="graderm">'[4]Listado Equipos a utilizar'!#REF!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ilo" localSheetId="0">#REF!</definedName>
    <definedName name="hilo">#REF!</definedName>
    <definedName name="HORMIGON140" localSheetId="0">[5]ANALPRECVI!#REF!</definedName>
    <definedName name="HORMIGON140">[5]ANALPRECVI!#REF!</definedName>
    <definedName name="Hormigon240i" localSheetId="0">[5]MATERIALES!#REF!</definedName>
    <definedName name="Hormigon240i">[5]MATERIALES!#REF!</definedName>
    <definedName name="IMPERM." localSheetId="0">#REF!</definedName>
    <definedName name="IMPERM.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i" localSheetId="0">#REF!</definedName>
    <definedName name="ini">#REF!</definedName>
    <definedName name="itabo" localSheetId="0">#REF!</definedName>
    <definedName name="itabo">#REF!</definedName>
    <definedName name="jminimo" localSheetId="0">#REF!</definedName>
    <definedName name="jminimo">#REF!</definedName>
    <definedName name="k" localSheetId="0">#REF!</definedName>
    <definedName name="k">#REF!</definedName>
    <definedName name="kerosene" localSheetId="0">#REF!</definedName>
    <definedName name="kerosene">#REF!</definedName>
    <definedName name="Kilometro">[5]EQUIPOS!$I$25</definedName>
    <definedName name="komatsu" localSheetId="0">'[4]Listado Equipos a utilizar'!#REF!</definedName>
    <definedName name="komatsu">'[4]Listado Equipos a utilizar'!#REF!</definedName>
    <definedName name="ligadohormigon" localSheetId="0">[5]OBRAMANO!#REF!</definedName>
    <definedName name="ligadohormigon">[5]OBRAMANO!#REF!</definedName>
    <definedName name="ligadora" localSheetId="0">'[4]Listado Equipos a utilizar'!#REF!</definedName>
    <definedName name="ligadora">'[4]Listado Equipos a utilizar'!#REF!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ubricantes">[8]Materiales!$K$15</definedName>
    <definedName name="Luces" localSheetId="0">#REF!</definedName>
    <definedName name="Luces">#REF!</definedName>
    <definedName name="MACO">[5]EQUIPOS!$I$21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'[4]Listado Equipos a utilizar'!#REF!</definedName>
    <definedName name="maquito">'[4]Listado Equipos a utilizar'!#REF!</definedName>
    <definedName name="MARI" localSheetId="0">#REF!</definedName>
    <definedName name="MARI">#REF!</definedName>
    <definedName name="martillo" localSheetId="0">#REF!</definedName>
    <definedName name="martillo">#REF!</definedName>
    <definedName name="MAT_ACERO" localSheetId="0">#REF!</definedName>
    <definedName name="MAT_ACERO">#REF!</definedName>
    <definedName name="MAT_AGREGADOS" localSheetId="0">#REF!</definedName>
    <definedName name="MAT_AGREGADOS">#REF!</definedName>
    <definedName name="MAT_BLOQUES" localSheetId="0">#REF!</definedName>
    <definedName name="MAT_BLOQUES">#REF!</definedName>
    <definedName name="MAT_CARP." localSheetId="0">#REF!</definedName>
    <definedName name="MAT_CARP.">#REF!</definedName>
    <definedName name="MAT_CEMENTOS" localSheetId="0">#REF!</definedName>
    <definedName name="MAT_CEMENTOS">#REF!</definedName>
    <definedName name="MAT_CERRAJ." localSheetId="0">#REF!</definedName>
    <definedName name="MAT_CERRAJ.">#REF!</definedName>
    <definedName name="MAT_HORM._I" localSheetId="0">#REF!</definedName>
    <definedName name="MAT_HORM._I">#REF!</definedName>
    <definedName name="MAT_MOVTO_TIERR" localSheetId="0">#REF!</definedName>
    <definedName name="MAT_MOVTO_TIERR">#REF!</definedName>
    <definedName name="MAT_PINTURA" localSheetId="0">#REF!</definedName>
    <definedName name="MAT_PINTURA">#REF!</definedName>
    <definedName name="MAT_PINTURAS" localSheetId="0">#REF!</definedName>
    <definedName name="MAT_PINTURAS">#REF!</definedName>
    <definedName name="MAT_PLAFONES" localSheetId="0">#REF!</definedName>
    <definedName name="MAT_PLAFONES">#REF!</definedName>
    <definedName name="MAT_REVEST." localSheetId="0">#REF!</definedName>
    <definedName name="MAT_REVEST.">#REF!</definedName>
    <definedName name="MAT_VENTANAS" localSheetId="0">#REF!</definedName>
    <definedName name="MAT_VENTANAS">#REF!</definedName>
    <definedName name="MBR" localSheetId="0">#REF!</definedName>
    <definedName name="MBR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ssan" localSheetId="0">'[4]Listado Equipos a utilizar'!#REF!</definedName>
    <definedName name="nissan">'[4]Listado Equipos a utilizar'!#REF!</definedName>
    <definedName name="o0" localSheetId="0">#REF!</definedName>
    <definedName name="o0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MANO" localSheetId="0">#REF!</definedName>
    <definedName name="OBRA_MANO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'[6]O.M. y Salarios'!#REF!</definedName>
    <definedName name="omencofrado">'[6]O.M. y Salarios'!#REF!</definedName>
    <definedName name="opala">[8]Salarios!$D$16</definedName>
    <definedName name="Operadorgrader">[5]OBRAMANO!$F$74</definedName>
    <definedName name="operadorpala">[5]OBRAMANO!$F$72</definedName>
    <definedName name="operadorretro">[5]OBRAMANO!$F$77</definedName>
    <definedName name="operadorrodillo">[5]OBRAMANO!$F$75</definedName>
    <definedName name="operadortractor">[5]OBRAMANO!$F$76</definedName>
    <definedName name="otractor">[8]Salarios!$D$14</definedName>
    <definedName name="pala" localSheetId="0">#REF!</definedName>
    <definedName name="pala">#REF!</definedName>
    <definedName name="peon">'[6]O.M. y Salarios'!$G$39</definedName>
    <definedName name="pico" localSheetId="0">#REF!</definedName>
    <definedName name="pico">#REF!</definedName>
    <definedName name="pinobruto">[5]MATERIALES!$G$33</definedName>
    <definedName name="pinturas" localSheetId="0">#REF!</definedName>
    <definedName name="pinturas">#REF!</definedName>
    <definedName name="Placas2" localSheetId="0">#REF!</definedName>
    <definedName name="Placas2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2">[9]Precios!$A$4:$F$1576</definedName>
    <definedName name="precios">[10]Precios!$A$4:$F$1576</definedName>
    <definedName name="precios2">[9]Precios!$A$4:$F$1576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S_DESAGUES" localSheetId="0">#REF!</definedName>
    <definedName name="PRES_DESAGUES">#REF!</definedName>
    <definedName name="PRES_ESCALERAS" localSheetId="0">#REF!</definedName>
    <definedName name="PRES_ESCALERAS">#REF!</definedName>
    <definedName name="PRES_FINO" localSheetId="0">#REF!</definedName>
    <definedName name="PRES_FINO">#REF!</definedName>
    <definedName name="PRES_GASTOS" localSheetId="0">#REF!</definedName>
    <definedName name="PRES_GASTOS">#REF!</definedName>
    <definedName name="PRES_HORMIGON" localSheetId="0">#REF!</definedName>
    <definedName name="PRES_HORMIGON">#REF!</definedName>
    <definedName name="PRES_M._TIERRAS" localSheetId="0">#REF!</definedName>
    <definedName name="PRES_M._TIERRAS">#REF!</definedName>
    <definedName name="PRES_MISCEL." localSheetId="0">#REF!</definedName>
    <definedName name="PRES_MISCEL.">#REF!</definedName>
    <definedName name="PRES_MUROS" localSheetId="0">#REF!</definedName>
    <definedName name="PRES_MUROS">#REF!</definedName>
    <definedName name="PRES_OTROS" localSheetId="0">#REF!</definedName>
    <definedName name="PRES_OTROS">#REF!</definedName>
    <definedName name="PRES_PAÑETE" localSheetId="0">#REF!</definedName>
    <definedName name="PRES_PAÑETE">#REF!</definedName>
    <definedName name="PRES_PINTURAS" localSheetId="0">#REF!</definedName>
    <definedName name="PRES_PINTURAS">#REF!</definedName>
    <definedName name="PRES_PISOS" localSheetId="0">#REF!</definedName>
    <definedName name="PRES_PISOS">#REF!</definedName>
    <definedName name="PRES_PLAFONES" localSheetId="0">#REF!</definedName>
    <definedName name="PRES_PLAFONES">#REF!</definedName>
    <definedName name="PRES_REPLANTEO" localSheetId="0">#REF!</definedName>
    <definedName name="PRES_REPLANTEO">#REF!</definedName>
    <definedName name="PRES_REVEST." localSheetId="0">#REF!</definedName>
    <definedName name="PRES_REVEST.">#REF!</definedName>
    <definedName name="PRES_TOTAL" localSheetId="0">#REF!</definedName>
    <definedName name="PRES_TOTAL">#REF!</definedName>
    <definedName name="PRES_VENTANAS" localSheetId="0">#REF!</definedName>
    <definedName name="PRES_VENTANAS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OMEDIO" localSheetId="0">#REF!</definedName>
    <definedName name="PROMEDIO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rastra" localSheetId="0">'[4]Listado Equipos a utilizar'!#REF!</definedName>
    <definedName name="rastra">'[4]Listado Equipos a utilizar'!#REF!</definedName>
    <definedName name="rastrapuas" localSheetId="0">'[4]Listado Equipos a utilizar'!#REF!</definedName>
    <definedName name="rastrapuas">'[4]Listado Equipos a utilizar'!#REF!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ITA" localSheetId="0">'[4]Listado Equipos a utilizar'!#REF!</definedName>
    <definedName name="RITA">'[4]Listado Equipos a utilizar'!#REF!</definedName>
    <definedName name="rodillo" localSheetId="0">'[4]Listado Equipos a utilizar'!#REF!</definedName>
    <definedName name="rodillo">'[4]Listado Equipos a utilizar'!#REF!</definedName>
    <definedName name="rodneu" localSheetId="0">'[4]Listado Equipos a utilizar'!#REF!</definedName>
    <definedName name="rodneu">'[4]Listado Equipos a utilizar'!#REF!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DFSDD" localSheetId="0">#REF!</definedName>
    <definedName name="SDFSDD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olvente" localSheetId="0">#REF!</definedName>
    <definedName name="solvente">#REF!</definedName>
    <definedName name="SUMINISTROS" localSheetId="0">#REF!</definedName>
    <definedName name="SUMINISTROS">#REF!</definedName>
    <definedName name="tetuii" localSheetId="0">#REF!</definedName>
    <definedName name="tetuii">#REF!</definedName>
    <definedName name="_xlnm.Print_Titles" localSheetId="0">'Vol infraest Barias '!$1:$14</definedName>
    <definedName name="tiza" localSheetId="0">#REF!</definedName>
    <definedName name="tiza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RACTORD">[7]EQUIPOS!$D$14</definedName>
    <definedName name="tractorm" localSheetId="0">'[4]Listado Equipos a utilizar'!#REF!</definedName>
    <definedName name="tractorm">'[4]Listado Equipos a utilizar'!#REF!</definedName>
    <definedName name="transpasf" localSheetId="0">'[4]Listado Equipos a utilizar'!#REF!</definedName>
    <definedName name="transpasf">'[4]Listado Equipos a utilizar'!#REF!</definedName>
    <definedName name="transporte">'[6]Resumen Precio Equipos'!$C$30</definedName>
    <definedName name="truct" localSheetId="0">[6]Materiales!#REF!</definedName>
    <definedName name="truct">[6]Materiales!#REF!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Varilla" localSheetId="0">#REF!</definedName>
    <definedName name="Varilla">#REF!</definedName>
    <definedName name="volteobote" localSheetId="0">'[4]Listado Equipos a utilizar'!#REF!</definedName>
    <definedName name="volteobote">'[4]Listado Equipos a utilizar'!#REF!</definedName>
    <definedName name="volteobotela" localSheetId="0">'[4]Listado Equipos a utilizar'!#REF!</definedName>
    <definedName name="volteobotela">'[4]Listado Equipos a utilizar'!#REF!</definedName>
    <definedName name="volteobotelargo" localSheetId="0">'[4]Listado Equipos a utilizar'!#REF!</definedName>
    <definedName name="volteobotelargo">'[4]Listado Equipos a utilizar'!#REF!</definedName>
    <definedName name="VXCSD" localSheetId="0">#REF!</definedName>
    <definedName name="VXCS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8" i="3" l="1"/>
  <c r="C357" i="3"/>
  <c r="C356" i="3"/>
  <c r="C355" i="3"/>
  <c r="C300" i="3"/>
  <c r="C297" i="3"/>
  <c r="C296" i="3"/>
  <c r="C295" i="3"/>
  <c r="C294" i="3"/>
  <c r="C293" i="3"/>
  <c r="C292" i="3"/>
  <c r="C290" i="3"/>
  <c r="C289" i="3"/>
  <c r="C288" i="3"/>
  <c r="C287" i="3"/>
  <c r="C286" i="3"/>
  <c r="C285" i="3"/>
  <c r="C284" i="3"/>
  <c r="C283" i="3"/>
  <c r="C282" i="3"/>
  <c r="C281" i="3"/>
  <c r="C280" i="3"/>
  <c r="C220" i="3"/>
  <c r="C218" i="3"/>
  <c r="C208" i="3"/>
  <c r="C206" i="3"/>
  <c r="C205" i="3"/>
  <c r="C204" i="3"/>
  <c r="C202" i="3"/>
  <c r="C201" i="3"/>
  <c r="C198" i="3"/>
  <c r="C196" i="3"/>
  <c r="C195" i="3"/>
  <c r="C193" i="3"/>
  <c r="C192" i="3"/>
  <c r="C191" i="3"/>
  <c r="C190" i="3"/>
  <c r="C189" i="3"/>
  <c r="C188" i="3"/>
  <c r="C187" i="3"/>
  <c r="C182" i="3"/>
  <c r="C181" i="3"/>
  <c r="C178" i="3"/>
  <c r="C145" i="3"/>
  <c r="C144" i="3"/>
  <c r="C143" i="3"/>
  <c r="C143" i="3" a="1"/>
  <c r="C146" i="3" s="1"/>
  <c r="C141" i="3"/>
  <c r="C140" i="3"/>
  <c r="C137" i="3"/>
  <c r="C137" i="3" a="1"/>
  <c r="C127" i="3" a="1"/>
  <c r="C123" i="3" a="1"/>
  <c r="C114" i="3"/>
  <c r="C113" i="3"/>
  <c r="C112" i="3" a="1"/>
  <c r="C116" i="3" s="1"/>
  <c r="C105" i="3"/>
  <c r="C102" i="3"/>
  <c r="C101" i="3"/>
  <c r="C100" i="3" a="1"/>
  <c r="C104" i="3" s="1"/>
  <c r="C95" i="3" a="1"/>
  <c r="C88" i="3"/>
  <c r="C81" i="3"/>
  <c r="C74" i="3" a="1"/>
  <c r="C68" i="3"/>
  <c r="C50" i="3"/>
  <c r="C49" i="3"/>
  <c r="C48" i="3"/>
  <c r="C46" i="3"/>
  <c r="C44" i="3"/>
  <c r="C43" i="3"/>
  <c r="C42" i="3"/>
  <c r="C41" i="3"/>
  <c r="C52" i="3" s="1"/>
  <c r="C39" i="3"/>
  <c r="C38" i="3"/>
  <c r="C37" i="3"/>
  <c r="C36" i="3"/>
  <c r="C35" i="3"/>
  <c r="C34" i="3"/>
  <c r="C33" i="3"/>
  <c r="C29" i="3"/>
  <c r="C28" i="3"/>
  <c r="C27" i="3"/>
  <c r="C25" i="3"/>
  <c r="C133" i="3" l="1"/>
  <c r="C129" i="3"/>
  <c r="C132" i="3"/>
  <c r="C128" i="3"/>
  <c r="C130" i="3"/>
  <c r="C135" i="3"/>
  <c r="C127" i="3"/>
  <c r="C216" i="3"/>
  <c r="C131" i="3"/>
  <c r="C199" i="3"/>
  <c r="C91" i="3"/>
  <c r="C87" i="3"/>
  <c r="C83" i="3"/>
  <c r="C79" i="3"/>
  <c r="C75" i="3"/>
  <c r="C90" i="3"/>
  <c r="C86" i="3"/>
  <c r="C82" i="3"/>
  <c r="C78" i="3"/>
  <c r="C74" i="3"/>
  <c r="C93" i="3"/>
  <c r="C85" i="3"/>
  <c r="C77" i="3"/>
  <c r="C92" i="3"/>
  <c r="C84" i="3"/>
  <c r="C76" i="3"/>
  <c r="C89" i="3"/>
  <c r="C125" i="3"/>
  <c r="C124" i="3"/>
  <c r="C123" i="3"/>
  <c r="C134" i="3"/>
  <c r="C186" i="3"/>
  <c r="C183" i="3"/>
  <c r="C80" i="3"/>
  <c r="C97" i="3"/>
  <c r="C96" i="3"/>
  <c r="C98" i="3"/>
  <c r="C95" i="3"/>
  <c r="C180" i="3"/>
  <c r="C31" i="3"/>
  <c r="C30" i="3"/>
  <c r="C139" i="3"/>
  <c r="C138" i="3"/>
  <c r="C200" i="3"/>
  <c r="C53" i="3"/>
  <c r="C103" i="3"/>
  <c r="C115" i="3"/>
  <c r="C100" i="3"/>
  <c r="C112" i="3"/>
  <c r="C215" i="3" l="1"/>
  <c r="C214" i="3"/>
  <c r="C184" i="3"/>
</calcChain>
</file>

<file path=xl/sharedStrings.xml><?xml version="1.0" encoding="utf-8"?>
<sst xmlns="http://schemas.openxmlformats.org/spreadsheetml/2006/main" count="925" uniqueCount="644">
  <si>
    <t>PROCURADURIA GENERAL DE LA REPUBLICA</t>
  </si>
  <si>
    <t>DEPARTAMENTO DE INGENIERIA Y ARQUITECTURA</t>
  </si>
  <si>
    <t>PRESUPUESTO No. 003-2019</t>
  </si>
  <si>
    <t>Fecha:</t>
  </si>
  <si>
    <t>13 de fEBRERO del 2019</t>
  </si>
  <si>
    <t>OBRA: INFRAESTRUCTURA EXTERIOR PROYECTO REUBICACION OCUPANTES SOLAR LA NUEVA VICTORIA.</t>
  </si>
  <si>
    <t>LOCALIZACION : LAS BARIAS, MUNICIPIO DE GUERRA.</t>
  </si>
  <si>
    <t>No.</t>
  </si>
  <si>
    <t>Descripción</t>
  </si>
  <si>
    <t>Cantidad</t>
  </si>
  <si>
    <t>Ud</t>
  </si>
  <si>
    <t>C.U.                 RD$</t>
  </si>
  <si>
    <t>Valor                 RD$</t>
  </si>
  <si>
    <t xml:space="preserve">         Sub - Total             RD$</t>
  </si>
  <si>
    <t xml:space="preserve">   Total             RD$</t>
  </si>
  <si>
    <t>(A)</t>
  </si>
  <si>
    <t>PARTIDAS GENERALES</t>
  </si>
  <si>
    <t>(A).1</t>
  </si>
  <si>
    <t>PRELIMINARES:</t>
  </si>
  <si>
    <t>(A).1.1</t>
  </si>
  <si>
    <t>Campamento</t>
  </si>
  <si>
    <t>PA</t>
  </si>
  <si>
    <t>(A).1.2</t>
  </si>
  <si>
    <t>Replanteo</t>
  </si>
  <si>
    <t>(A).1.3</t>
  </si>
  <si>
    <t>Acondicionamiento Area Exterior</t>
  </si>
  <si>
    <t>(B)</t>
  </si>
  <si>
    <t>DEPOSITO REGULADOR ELEVADO DE HORMIGON ARMADO</t>
  </si>
  <si>
    <t>(B).1</t>
  </si>
  <si>
    <t>(B).1.1</t>
  </si>
  <si>
    <t>Fumigación área de Construcción</t>
  </si>
  <si>
    <t xml:space="preserve"> M2 </t>
  </si>
  <si>
    <t>(B).2</t>
  </si>
  <si>
    <t>MOVIMIENTO DE TIERRA:</t>
  </si>
  <si>
    <t/>
  </si>
  <si>
    <t>(B).2.1</t>
  </si>
  <si>
    <t>Corte de capa vegetal</t>
  </si>
  <si>
    <t xml:space="preserve"> M3N</t>
  </si>
  <si>
    <t>(B).2.2</t>
  </si>
  <si>
    <t>Bote de material</t>
  </si>
  <si>
    <t xml:space="preserve"> M3E</t>
  </si>
  <si>
    <t>(B).2.3</t>
  </si>
  <si>
    <t>Excavación de platea</t>
  </si>
  <si>
    <t xml:space="preserve"> M3 </t>
  </si>
  <si>
    <t>(B).2.4</t>
  </si>
  <si>
    <t>Relleno compactado</t>
  </si>
  <si>
    <t>(B).2.5</t>
  </si>
  <si>
    <t xml:space="preserve">Bote material  </t>
  </si>
  <si>
    <t>(B).3</t>
  </si>
  <si>
    <t>HORMIGON ARMADO EN :</t>
  </si>
  <si>
    <t>(B).3.1</t>
  </si>
  <si>
    <t xml:space="preserve">Hormigón de Nivelación 140 kg/cm2 , e=0.05 m  </t>
  </si>
  <si>
    <t xml:space="preserve">M3 </t>
  </si>
  <si>
    <t>(B).3.2</t>
  </si>
  <si>
    <t>Platea, espesor 0.40 mts, ø3/8" @ 0.20 mts A.D.y A. C.,  Hormigón 210 kg/cm2  industrial</t>
  </si>
  <si>
    <t>(B).3.3</t>
  </si>
  <si>
    <t xml:space="preserve">Columna C1 (40x40), Hormigón 210 kg/cm2  industrial </t>
  </si>
  <si>
    <t>(B).3.4</t>
  </si>
  <si>
    <t xml:space="preserve">Vigas (40x40), Hormigón 210 kg/cm2  industrial </t>
  </si>
  <si>
    <t>(B).3.5</t>
  </si>
  <si>
    <t xml:space="preserve">Losa de Techo, Hormigón 210 kg/cm2, e=0.10m </t>
  </si>
  <si>
    <t>M2</t>
  </si>
  <si>
    <t>(B).3.6</t>
  </si>
  <si>
    <t xml:space="preserve">Losa de fondo, Incluye vuelos, Hormigón 210 kg/cm2 e=0.11m </t>
  </si>
  <si>
    <t>M3</t>
  </si>
  <si>
    <t>(B).3.7</t>
  </si>
  <si>
    <t>Muros de Hormigón Armado</t>
  </si>
  <si>
    <t>(B).4</t>
  </si>
  <si>
    <t>TERMINACION DE SUPERFICIE:</t>
  </si>
  <si>
    <t>(B).4.1</t>
  </si>
  <si>
    <t>Fraguache</t>
  </si>
  <si>
    <t xml:space="preserve">M2 </t>
  </si>
  <si>
    <t>(B).4.2</t>
  </si>
  <si>
    <t>Pañete liso interior  sobre superficies de hormigón</t>
  </si>
  <si>
    <t>(B).4.3</t>
  </si>
  <si>
    <t>Pañete liso exterior sobre superficies de hormigón</t>
  </si>
  <si>
    <t>(B).4.4</t>
  </si>
  <si>
    <t>Cantos</t>
  </si>
  <si>
    <t xml:space="preserve">Ml </t>
  </si>
  <si>
    <t>(B).5</t>
  </si>
  <si>
    <t>PROTECCION DE HIERRO :</t>
  </si>
  <si>
    <t>(B).5.1</t>
  </si>
  <si>
    <t xml:space="preserve">Escalera exterior en Barrotes de Ø ¾ ¨ </t>
  </si>
  <si>
    <t>(B).6</t>
  </si>
  <si>
    <t>TERMINACION DE TECHO:</t>
  </si>
  <si>
    <t>(B).6.1</t>
  </si>
  <si>
    <t>Fino de Mezcla en Techo Plano y en Vuelos de Ventanas e=0.02mt</t>
  </si>
  <si>
    <t>(B).6.2</t>
  </si>
  <si>
    <t>Zabaleta en Techo y en Vuelos de Ventanas</t>
  </si>
  <si>
    <t>ML</t>
  </si>
  <si>
    <t>(B).6.3</t>
  </si>
  <si>
    <t>Impermeabilizante acrílico, capa elastomérica para techo polybrite 24. Siete años de garantía.</t>
  </si>
  <si>
    <t>(B).7</t>
  </si>
  <si>
    <t>PINTURAS (2 manos):</t>
  </si>
  <si>
    <t>(B).7.1</t>
  </si>
  <si>
    <t>Acrílica económica como base (una mano)</t>
  </si>
  <si>
    <t>(B).7.2</t>
  </si>
  <si>
    <t>Acrílica superior en muros interiores y techos</t>
  </si>
  <si>
    <t>(B).8</t>
  </si>
  <si>
    <t>LIMPIEZA DE TERMINACION:</t>
  </si>
  <si>
    <t>(B).8.1</t>
  </si>
  <si>
    <t>Limpieza contínua y final</t>
  </si>
  <si>
    <t>(B).9</t>
  </si>
  <si>
    <t>VARIOS:</t>
  </si>
  <si>
    <t>(B).9.1</t>
  </si>
  <si>
    <t>Registro para válvulas de 4", 1.00*1.00 mts</t>
  </si>
  <si>
    <t>UD</t>
  </si>
  <si>
    <t>(B).9.2</t>
  </si>
  <si>
    <t>Registro para válvulas de 4" y 6", 2.00*2.90 mts</t>
  </si>
  <si>
    <t>(B).9.3</t>
  </si>
  <si>
    <t>Válvulas de 3"</t>
  </si>
  <si>
    <t>(B).9.5</t>
  </si>
  <si>
    <t>Ventilación de 3"</t>
  </si>
  <si>
    <t>SUB-TOTAL CONSTRUCCION CIVIL DEPOSITO REGULADORELEVADO H.A.</t>
  </si>
  <si>
    <t>(C)</t>
  </si>
  <si>
    <t xml:space="preserve">CAPILLA </t>
  </si>
  <si>
    <t>(C).1</t>
  </si>
  <si>
    <t>(C).1.1</t>
  </si>
  <si>
    <t>(C).2</t>
  </si>
  <si>
    <t>(C).2.1</t>
  </si>
  <si>
    <t>(C).2.2</t>
  </si>
  <si>
    <t xml:space="preserve">Excavación de Fundaciones  </t>
  </si>
  <si>
    <t>(C).2.3</t>
  </si>
  <si>
    <t>Relleno de Reposición en Zapatas</t>
  </si>
  <si>
    <t>(C).2.4</t>
  </si>
  <si>
    <t>Relleno Granular Compactado E=0.25mt</t>
  </si>
  <si>
    <t>(C).2.5</t>
  </si>
  <si>
    <t xml:space="preserve">Bote producto de Excavación </t>
  </si>
  <si>
    <t>(C).3</t>
  </si>
  <si>
    <t>(C).3.1</t>
  </si>
  <si>
    <t xml:space="preserve">Hormigón de Nivelación 140 kg/cm2 , e=0.05 mt  </t>
  </si>
  <si>
    <t>(C).3.2</t>
  </si>
  <si>
    <t xml:space="preserve">Zapata Z1, Hormigón 210 kg/cm2 industrial e=0.50 </t>
  </si>
  <si>
    <t>(C).3.3</t>
  </si>
  <si>
    <t>Zapata Z2, Hormigón 210 kg/cm2  industrial e=0.50mt</t>
  </si>
  <si>
    <t>(C).3.4</t>
  </si>
  <si>
    <t xml:space="preserve">Zapata de Muros de Bloques de 6'', Hormigón 210 kg/cm2 industrial </t>
  </si>
  <si>
    <t>(C).3.5</t>
  </si>
  <si>
    <t xml:space="preserve">Zapata de Muros de Bloques de 8'', Hormigón 210 kg/cm2 industrial </t>
  </si>
  <si>
    <t>(C).3.6</t>
  </si>
  <si>
    <t xml:space="preserve">Columna CA (20x30), Hormigón 210 kg/cm2  industrial </t>
  </si>
  <si>
    <t>(C).3.7</t>
  </si>
  <si>
    <t xml:space="preserve">Columna C-I (20x30), Hormigón 210 kg/cm2  industrial </t>
  </si>
  <si>
    <t>(C).3.8</t>
  </si>
  <si>
    <t xml:space="preserve">Viga VA  (20x40), Hormigón 210 kg/cm2 industrial </t>
  </si>
  <si>
    <t>(C).3.9</t>
  </si>
  <si>
    <t xml:space="preserve">Viga VA-I  (20x40), Hormigón 210 kg/cm2 industrial </t>
  </si>
  <si>
    <t>(C).3.10</t>
  </si>
  <si>
    <t xml:space="preserve">Viga de Amarre BNP (20x15), Hormigón 210 kg/cm2 industrial </t>
  </si>
  <si>
    <t>(C).3.11</t>
  </si>
  <si>
    <t xml:space="preserve">Viga de Amarre BNP (20x20), Hormigón 210 kg/cm2 industrial </t>
  </si>
  <si>
    <t>(C).3.12</t>
  </si>
  <si>
    <t>Vuelos Laterales de Ancho=0.50mt y E=0,10mt, Hormigón 210kg/cm2 industrial</t>
  </si>
  <si>
    <t>Ml</t>
  </si>
  <si>
    <t>(C).3.13</t>
  </si>
  <si>
    <t>Vuelos de puertas A =0.40mt y E=0,10mt, Hormigón 210kg/cm2 industrial</t>
  </si>
  <si>
    <t>(C).3.14</t>
  </si>
  <si>
    <t xml:space="preserve">Losa Maciza L1, Hormigón 210 kg/cm2  industrial e=0.12 mt </t>
  </si>
  <si>
    <t>(C).3.15</t>
  </si>
  <si>
    <t xml:space="preserve">Losa Maciza L2 Y L3, Hormigón 210 kg/cm2  industrial e=0.12 mt </t>
  </si>
  <si>
    <t>(C).3.16</t>
  </si>
  <si>
    <t xml:space="preserve">Losa Maciza L4, Hormigón 210 kg/cm2  industrial e=0.12 mt </t>
  </si>
  <si>
    <t>(C).3.17</t>
  </si>
  <si>
    <t xml:space="preserve">Losa Maciza L4', Hormigón 210 kg/cm2  industrial e=0.12 mt </t>
  </si>
  <si>
    <t>(C).3.18</t>
  </si>
  <si>
    <t>Losa Maciza en Baño y Oficina E=0,12mt y Vuelo de E=0,10mt de A=0.40mt, Hormigón 210 kg/cm2 industrial</t>
  </si>
  <si>
    <t>(C).3.19</t>
  </si>
  <si>
    <t>Vuelo Frontal E=0,10mt de A=0.70mt, Hormigón 210 kg/cm2 industrial</t>
  </si>
  <si>
    <t>(C).3.20</t>
  </si>
  <si>
    <t>Vuelos laterales y Frontales E=0,12mt y Vuelo de E=0,10mt, Hormigón 210 kg/cm2 industrial</t>
  </si>
  <si>
    <t>(C).4</t>
  </si>
  <si>
    <t>MUROS DE : (ver detalle disposición acero en muros)</t>
  </si>
  <si>
    <t>(C).4.1</t>
  </si>
  <si>
    <t xml:space="preserve">Bloques de 6" BNP Ø 3/8 @ 0.60 con todos los huecos llenos </t>
  </si>
  <si>
    <t>(C).4.2</t>
  </si>
  <si>
    <t>Bloques de 6" SNP Ø 3/8 @ 0.60 y 2 Ø 3/8 en Huecos</t>
  </si>
  <si>
    <t>(C).4.3</t>
  </si>
  <si>
    <t>Bloques de 8" BNP  Ø 3/8 @ 0.60 con todos los huecos llenos</t>
  </si>
  <si>
    <t>(C).4.4</t>
  </si>
  <si>
    <t>Bloques de 8" SNP Ø 3/8 @ 0.60 y 2 Ø 3/8 en Huecos</t>
  </si>
  <si>
    <t>(C).5</t>
  </si>
  <si>
    <t>(C).5.1</t>
  </si>
  <si>
    <t>Careteo</t>
  </si>
  <si>
    <t>(C).5.2</t>
  </si>
  <si>
    <t>Pañete liso interior sobre muro</t>
  </si>
  <si>
    <t>(C).5.3</t>
  </si>
  <si>
    <t>Pañete liso exterior sobre muro</t>
  </si>
  <si>
    <t>(C).5.4</t>
  </si>
  <si>
    <t>Pañete liso sobre superficies de hormigón</t>
  </si>
  <si>
    <t>(C).5.5</t>
  </si>
  <si>
    <t>(C).5.6</t>
  </si>
  <si>
    <t xml:space="preserve">Violinado en Superficie Exterior de ancho=0.05mt </t>
  </si>
  <si>
    <t>(C).6</t>
  </si>
  <si>
    <t>TERMINACIÓN DE PISOS :</t>
  </si>
  <si>
    <t>(C).6.1</t>
  </si>
  <si>
    <t xml:space="preserve">Torta de Hormigón de base E=0.10mt </t>
  </si>
  <si>
    <t>(C).6.2</t>
  </si>
  <si>
    <t>Piso en Porcelanato Blanco de 0.60mt x 0.60mt</t>
  </si>
  <si>
    <t>(C).6.3</t>
  </si>
  <si>
    <t>Piso de Baño en Porcelanato</t>
  </si>
  <si>
    <t>(C).6.4</t>
  </si>
  <si>
    <t>Piso en Piedra caliza en Altar y Sagrario</t>
  </si>
  <si>
    <t>(C).7</t>
  </si>
  <si>
    <t>REVESTIMIENTO EN PARED:</t>
  </si>
  <si>
    <t>(C).7.1</t>
  </si>
  <si>
    <t>Revestimiento en Pared de baño en Cerámica</t>
  </si>
  <si>
    <t>(C).7.2</t>
  </si>
  <si>
    <t>Revestimiento en Piedra natural</t>
  </si>
  <si>
    <t>(C).7.3</t>
  </si>
  <si>
    <t>Revestimiento en Piedra Caliza</t>
  </si>
  <si>
    <t>(C).7.4</t>
  </si>
  <si>
    <t>Zócalos en Piedra en área Curva de Altar</t>
  </si>
  <si>
    <t>(C).7.5</t>
  </si>
  <si>
    <t>Zócalos en Porcelanato</t>
  </si>
  <si>
    <t>(C).8</t>
  </si>
  <si>
    <t>TERMINACIÓN DE TECHO:</t>
  </si>
  <si>
    <t>(C).8.1</t>
  </si>
  <si>
    <t xml:space="preserve">Blocks en Antepecho </t>
  </si>
  <si>
    <t>(C).8.2</t>
  </si>
  <si>
    <t>Fino En Techo Plano</t>
  </si>
  <si>
    <t>(C).8.3</t>
  </si>
  <si>
    <t>Impermeabilizante acrílico. cinco años de garantía.</t>
  </si>
  <si>
    <t>(C).8.4</t>
  </si>
  <si>
    <t>Zabaleta de Techo y Vuelos</t>
  </si>
  <si>
    <t>(C).9</t>
  </si>
  <si>
    <t>PUERTAS :</t>
  </si>
  <si>
    <t>(C).9.1</t>
  </si>
  <si>
    <t>Puerta de Entrada Principal 2.00mt X 2.40mt de Cedro , Dos hojas batientes</t>
  </si>
  <si>
    <t>(C).9.2</t>
  </si>
  <si>
    <t>Puerta 1.00 x 2.10mt, Puerta Batiente Polimetal lisa color Madera</t>
  </si>
  <si>
    <t xml:space="preserve">UD </t>
  </si>
  <si>
    <t>(C).9.3</t>
  </si>
  <si>
    <t>Puerta 0.80 x 2.10mt, Puerta Batiente Polimetal lisa color Madera</t>
  </si>
  <si>
    <t>(C).10</t>
  </si>
  <si>
    <t>VENTANAS :</t>
  </si>
  <si>
    <t>(C).10.1</t>
  </si>
  <si>
    <t>Vidrio Fijo Francesada Frontales de 0.40mt x 1.40mt  6uds (1.312 X 4.592) pie</t>
  </si>
  <si>
    <t xml:space="preserve">P2 </t>
  </si>
  <si>
    <t>(C).10.2</t>
  </si>
  <si>
    <t>Vidrio Fijo Francesada Laterales de 0.60mt x 1.70mt  8uds (1.968 X 5.576) pie</t>
  </si>
  <si>
    <t>P2</t>
  </si>
  <si>
    <t>(C).10.3</t>
  </si>
  <si>
    <t>Vidrio Fijo Francesada Laterales de 0.60mt x 1.50mt  4uds (1.968 X 4.92) pie</t>
  </si>
  <si>
    <t>(C).10.4</t>
  </si>
  <si>
    <t>Vidrio Fijo Francesada Laterales de 0.40mt x 2.30mt  2uds (1.312 X 7.544) pie</t>
  </si>
  <si>
    <t>(C).10.5</t>
  </si>
  <si>
    <t>Cristal fijo de 0.40mt x 0.40mt  2uds (1.312 X 1.312) pie</t>
  </si>
  <si>
    <t>(C).10.6</t>
  </si>
  <si>
    <t>Cristal fijo Horizontal en area de bano y oficina  de 0.30mt x 1.40mt 2uds (0.984 X 4.592) PIE</t>
  </si>
  <si>
    <t>(C).10.7</t>
  </si>
  <si>
    <t>Ventana corrediza en Cristal en area de bano y oficina de 1.40mt x 0.50mt  2uds (4.592 X 1.64) pie</t>
  </si>
  <si>
    <t>(C).10.8</t>
  </si>
  <si>
    <t>Cristal fijo en Forma de Cruz de 1.00mt x 0.20mt y 2.10mt x 0.20mt, 1UDS (3.28 X 0.984) pie y (6.888 x 0.656) pie</t>
  </si>
  <si>
    <t>(C).10.9</t>
  </si>
  <si>
    <t>Cristal fijo en Forma de Cruz de 1.00mt x 0.30mt y 2.30mt x 0.40mt, 2uds (3.28 X 0.984) pie y (7.544 x 1.312) pie</t>
  </si>
  <si>
    <t>(C).11</t>
  </si>
  <si>
    <t>PINTURAS ( 2 MANOS) :</t>
  </si>
  <si>
    <t>(C).11.1</t>
  </si>
  <si>
    <t>Acrílica económica como base</t>
  </si>
  <si>
    <t>(C).11.2</t>
  </si>
  <si>
    <t xml:space="preserve">Semigloss en interiores </t>
  </si>
  <si>
    <t>(C).11.3</t>
  </si>
  <si>
    <t>Acrílica de techos</t>
  </si>
  <si>
    <t>(C).11.4</t>
  </si>
  <si>
    <t>Acrílica superior en exteriores</t>
  </si>
  <si>
    <t>(C).11.5</t>
  </si>
  <si>
    <t>Mantenimiento en Hierro</t>
  </si>
  <si>
    <t>(C).12</t>
  </si>
  <si>
    <t>VARIOS :</t>
  </si>
  <si>
    <t>(C).12.1</t>
  </si>
  <si>
    <t>Cruz en Hierro negro en Parte Frontal de Capilla, según detalle</t>
  </si>
  <si>
    <t>(C).12.2</t>
  </si>
  <si>
    <t>Cruz en Denglass en Parte Frontal de capilla</t>
  </si>
  <si>
    <t>(C).12.3</t>
  </si>
  <si>
    <t>Perrilla en Arco interior</t>
  </si>
  <si>
    <t>(C).12.4</t>
  </si>
  <si>
    <t>Techo en Aluzinc Caibre 26</t>
  </si>
  <si>
    <t>(C).12.5</t>
  </si>
  <si>
    <t>AceraPerimetral ancho 1.00 mt.</t>
  </si>
  <si>
    <t>SUB-TOTAL CONSTRUCCION CIVIL CAPILLA</t>
  </si>
  <si>
    <t>(C).13</t>
  </si>
  <si>
    <t>INSTALACION ELECTRICA INTERIOR :</t>
  </si>
  <si>
    <t>(C).13.1</t>
  </si>
  <si>
    <r>
      <rPr>
        <b/>
        <sz val="11"/>
        <color theme="1"/>
        <rFont val="Calibri"/>
        <family val="2"/>
        <scheme val="minor"/>
      </rPr>
      <t>Panel de breaker secundario 4 /8 espacios</t>
    </r>
    <r>
      <rPr>
        <sz val="11"/>
        <color theme="1"/>
        <rFont val="Calibri"/>
        <family val="2"/>
        <scheme val="minor"/>
      </rPr>
      <t>, alimentado por 30 pies por linea de  2THW Nº 10, 1THWNº 12 Neutro y 1 THW Nº12 Aterrizaje en tubo PVC SDR-26 de 1" Empotrado en el hormigon , con 2 Breaker 15 Amp, 2 Breaker 20 Amp.,colocado en la oficiana.</t>
    </r>
  </si>
  <si>
    <t>(C).13.2</t>
  </si>
  <si>
    <r>
      <rPr>
        <b/>
        <sz val="11"/>
        <color theme="1"/>
        <rFont val="Calibri"/>
        <family val="2"/>
        <scheme val="minor"/>
      </rPr>
      <t>Lamparas tipo campana con difusor bombilla LED de 15w</t>
    </r>
    <r>
      <rPr>
        <sz val="11"/>
        <color theme="1"/>
        <rFont val="Calibri"/>
        <family val="2"/>
        <scheme val="minor"/>
      </rPr>
      <t xml:space="preserve">  soportada por cadena  ,  Alimentadas por 45pies por linea de Alambre 3THW Nº 12 en tubo EMT de 1/2" desde el interruptor hasta caja octagonal con tapa perforada hoyo 1/2", soportado por abrazadera de 1/2" EMT y 3 pies de alambre goma 12/3</t>
    </r>
  </si>
  <si>
    <t>(C).13.3</t>
  </si>
  <si>
    <r>
      <rPr>
        <b/>
        <sz val="11"/>
        <color theme="1"/>
        <rFont val="Calibri"/>
        <family val="2"/>
        <scheme val="minor"/>
      </rPr>
      <t>Luminaria en tipo globo con bombilla LED 10W</t>
    </r>
    <r>
      <rPr>
        <sz val="11"/>
        <color theme="1"/>
        <rFont val="Calibri"/>
        <family val="2"/>
        <scheme val="minor"/>
      </rPr>
      <t xml:space="preserve">.  Alimentada con 30 pies por linea de  2alambreTHW Nº 12 desde el interruptor hasta la caja octagonal atravez de tubo SDR26 1/2"  existente. </t>
    </r>
  </si>
  <si>
    <t>(C).13.4</t>
  </si>
  <si>
    <r>
      <rPr>
        <b/>
        <sz val="11"/>
        <color theme="1"/>
        <rFont val="Calibri"/>
        <family val="2"/>
        <scheme val="minor"/>
      </rPr>
      <t>Lamparas 2'x2' tipo panel led 32W superficial</t>
    </r>
    <r>
      <rPr>
        <sz val="11"/>
        <color theme="1"/>
        <rFont val="Calibri"/>
        <family val="2"/>
        <scheme val="minor"/>
      </rPr>
      <t xml:space="preserve"> ,  Alimentadas por Alambre30 pies por linea de 3THW Nº 12 en tubo PVC SDR-26 de 1/2" empotrado en el hormigon , desde el interruptor hasta caja octagonal</t>
    </r>
  </si>
  <si>
    <t>(C).13.5</t>
  </si>
  <si>
    <r>
      <rPr>
        <b/>
        <sz val="11"/>
        <color theme="1"/>
        <rFont val="Calibri"/>
        <family val="2"/>
        <scheme val="minor"/>
      </rPr>
      <t xml:space="preserve">Interuptor sencillo </t>
    </r>
    <r>
      <rPr>
        <sz val="11"/>
        <color theme="1"/>
        <rFont val="Calibri"/>
        <family val="2"/>
        <scheme val="minor"/>
      </rPr>
      <t xml:space="preserve"> de 15Amp. o mas . Alimentado por 20 pies por linea de 2 alambre THW N 12 , colocados en cajas 2"x 4" USA alimentada por PVC SDR -26 de 1/2" , empotrados en la pandereta. En caso de colocarse superficialmente , los tubos deben ser EMT 1/2", soportado por abrazadera EMT1/2"</t>
    </r>
  </si>
  <si>
    <t>(C).13.6</t>
  </si>
  <si>
    <r>
      <rPr>
        <b/>
        <sz val="11"/>
        <color theme="1"/>
        <rFont val="Calibri"/>
        <family val="2"/>
        <scheme val="minor"/>
      </rPr>
      <t>Interuptor de tres vias( 3 way)</t>
    </r>
    <r>
      <rPr>
        <sz val="11"/>
        <color theme="1"/>
        <rFont val="Calibri"/>
        <family val="2"/>
        <scheme val="minor"/>
      </rPr>
      <t xml:space="preserve"> de 15Amp. o mas . Alimentado por 20 pies por linea de 3 alambre THW N 12 , colocados en cajas  2"x 4" USA alimentada por tubo PVC SDR-26 de 1/2"  empotrados en el hormigon. En caso de colocarse superficialmente , los tubos deben ser EMT 1/2", soportado por abrazadera EMT1/2".  </t>
    </r>
  </si>
  <si>
    <t>(C).13.7</t>
  </si>
  <si>
    <r>
      <rPr>
        <b/>
        <sz val="11"/>
        <color theme="1"/>
        <rFont val="Calibri"/>
        <family val="2"/>
        <scheme val="minor"/>
      </rPr>
      <t>Tomacorriente doble salida</t>
    </r>
    <r>
      <rPr>
        <sz val="11"/>
        <color theme="1"/>
        <rFont val="Calibri"/>
        <family val="2"/>
        <scheme val="minor"/>
      </rPr>
      <t>, 120 volt. 15Amp. o mas. Alimentado por 40 pies por linea de alambre 3THW Nº 12 , colocados en cajas 2"x4" de fabricacion USA , alimentada por tubo PVC SDR-26 de 1/2"  empotrado en el hormigon. En caso de colocarse superficialmente , los tubos deben ser EMT de 1/2" soportados por abrazadera EMT de 1/2"</t>
    </r>
  </si>
  <si>
    <t>(C).13.8</t>
  </si>
  <si>
    <r>
      <rPr>
        <b/>
        <sz val="11"/>
        <color theme="1"/>
        <rFont val="Calibri"/>
        <family val="2"/>
        <scheme val="minor"/>
      </rPr>
      <t>Salida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Abanico de techo tipo KDK o semejante de 54 pulg</t>
    </r>
    <r>
      <rPr>
        <sz val="11"/>
        <color theme="1"/>
        <rFont val="Calibri"/>
        <family val="2"/>
        <scheme val="minor"/>
      </rPr>
      <t>. Sostenida desde la tijerilla  un tubo  2"x1" de 4 pies de largo atornillado ala tijerilla con tornillos 3/8 de acero inoxidable , alimentado desde el control por 45 pies por linea alambre 2THW #12 en tubo EMT de 1/2" hasta caja octagonal con tapa y 4.5 pies de alambre goma 12/2  con conector UFde 1/2"  desde la caja al abanico</t>
    </r>
  </si>
  <si>
    <t>(C).13.9</t>
  </si>
  <si>
    <t>Salida para luminaria en el altar sin alambrar , con caja octagonal y tapa ciega y tubo PVC SDR -26 de 1/2" .</t>
  </si>
  <si>
    <t>(C).13.10</t>
  </si>
  <si>
    <t>Salida para luminaria en la cruz frontal , alimentada desde interrupotor en parte baja con 45 pies por linea de2 THW #12 en  tubo PVC SDR -26 de 1/2"</t>
  </si>
  <si>
    <t>(C).13.11</t>
  </si>
  <si>
    <r>
      <rPr>
        <b/>
        <sz val="11"/>
        <color theme="1"/>
        <rFont val="Calibri"/>
        <family val="2"/>
        <scheme val="minor"/>
      </rPr>
      <t>Salida telefonica y  data sin cable</t>
    </r>
    <r>
      <rPr>
        <sz val="11"/>
        <color theme="1"/>
        <rFont val="Calibri"/>
        <family val="2"/>
        <scheme val="minor"/>
      </rPr>
      <t>, en caja 2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x 4" USA, alimentada por tubo 3/4 de PVC SDR-26" empotrados en el hormigon, Mensajero electrico en soga de nylon , Tapa con conector para data y telefono. En caso de colocarse superficialmente , el tubo debe ser EMT   3/4" soportado por abrazaderas EMT 3/4"</t>
    </r>
  </si>
  <si>
    <t>SUB TOTAL INSTALACION ELECTRICA CAPILLA</t>
  </si>
  <si>
    <t>(C).14</t>
  </si>
  <si>
    <t>INSTALACION SANITARIA INTERIOR CAPILLA:</t>
  </si>
  <si>
    <t>(C).14.1</t>
  </si>
  <si>
    <t>Lavamanos sencillo blanco. Suministro e instalación de lavamanos, incluye mezcladora y conexión de Instalaciones Sanitarias segun planos.</t>
  </si>
  <si>
    <t>(C).14.2</t>
  </si>
  <si>
    <t>Inodoro sencillo blanco. Suministro e instalación de Inodoro. Incluye conexión de Instalaciones Sanitarias según planos.</t>
  </si>
  <si>
    <t>(C).14.3</t>
  </si>
  <si>
    <t>Desagüe de piso. Suministro e instalación de desagüe de piso de 2''  en PVC  según especificado en planos de Instalaciones Sanitarias.</t>
  </si>
  <si>
    <t>(C).14.4</t>
  </si>
  <si>
    <t>Válvula de paso 3/4'' esférica de palanca. Suministro e instalación de llave de paso de presión de 3/4''.</t>
  </si>
  <si>
    <t>(C).14.5</t>
  </si>
  <si>
    <t>Tubería de arrastre agua potable Ø 3/4" PVC  SCH-40</t>
  </si>
  <si>
    <t xml:space="preserve">ML </t>
  </si>
  <si>
    <t>(C).14.6</t>
  </si>
  <si>
    <t>Columna de ventilación 3''. Suministro de materiales e instalación de columna de ventilación de descarga de agua residual 4'' PVC sdr-26 .</t>
  </si>
  <si>
    <t>(C).14.7</t>
  </si>
  <si>
    <t xml:space="preserve">Registro Residual 0.60x0.60x0.80 m </t>
  </si>
  <si>
    <t>(C).14.8</t>
  </si>
  <si>
    <t>Tubería de arrastre drenaje sanitario Ø 4'' PVC  SDR-41 .</t>
  </si>
  <si>
    <t>(C).14.9</t>
  </si>
  <si>
    <t>Bajantes de descarga Pluv. 4''. Suministro de materiales e instalación de bajantes de descarga pluvial de 4'' PVC sdr-26 .</t>
  </si>
  <si>
    <t>SUB TOTAL INSTALACION SANITARIA INTERIOR CAPILLA:</t>
  </si>
  <si>
    <t xml:space="preserve">SUB TOTAL GENERAL CAPILLA </t>
  </si>
  <si>
    <t>(D)</t>
  </si>
  <si>
    <t>SALON MULTIUSO</t>
  </si>
  <si>
    <t>(D).1</t>
  </si>
  <si>
    <t>(D).1.1</t>
  </si>
  <si>
    <t>(D).2</t>
  </si>
  <si>
    <t>(D).2.1</t>
  </si>
  <si>
    <t>M3N</t>
  </si>
  <si>
    <t>(D).2.2</t>
  </si>
  <si>
    <t>(D).2.3</t>
  </si>
  <si>
    <t>(D).2.4</t>
  </si>
  <si>
    <t>M3C</t>
  </si>
  <si>
    <t>(D).2.5</t>
  </si>
  <si>
    <t>M3E</t>
  </si>
  <si>
    <t>(D).3</t>
  </si>
  <si>
    <t>(D).3.1</t>
  </si>
  <si>
    <t>(D).3.3</t>
  </si>
  <si>
    <t xml:space="preserve">Zapata de Muros de Bloques de 6'', Hormigón 240 kg/cm2 industrial </t>
  </si>
  <si>
    <t>(D).3.4</t>
  </si>
  <si>
    <t>Zapata de columnas circulares de 0.30 mts de diámetro, 4ø3/8", estribos ø1/2" @ 0.20 mts en ambas direcciones</t>
  </si>
  <si>
    <t>(D).3.5</t>
  </si>
  <si>
    <r>
      <t>Viga de amarre a nivel de piso en muros baños 0.15*0.20 mts, 4</t>
    </r>
    <r>
      <rPr>
        <sz val="11"/>
        <color theme="1"/>
        <rFont val="Arial"/>
        <family val="2"/>
      </rPr>
      <t>ø</t>
    </r>
    <r>
      <rPr>
        <sz val="11"/>
        <color theme="1"/>
        <rFont val="Calibri"/>
        <family val="2"/>
      </rPr>
      <t>3/8"</t>
    </r>
    <r>
      <rPr>
        <sz val="11"/>
        <color theme="1"/>
        <rFont val="Calibri"/>
        <family val="2"/>
        <scheme val="minor"/>
      </rPr>
      <t>, estribos ø3/8" @ 0.20 mts</t>
    </r>
  </si>
  <si>
    <t>(D).3.6</t>
  </si>
  <si>
    <t xml:space="preserve">Columnas redondas C,  diámetro 0.30 mts., 8ø1/2", estribos ø3/8" @ 0.20 mts ,  Hormigón 240 kg/cm2  industrial </t>
  </si>
  <si>
    <t>(D).3.7</t>
  </si>
  <si>
    <t xml:space="preserve">Viga V1  (20x30), Hormigón 240 kg/cm2 industrial </t>
  </si>
  <si>
    <t>(D).3.8</t>
  </si>
  <si>
    <t xml:space="preserve">Viga V2  (20x30), Hormigón 240 kg/cm2 industrial </t>
  </si>
  <si>
    <t>(D).3.9</t>
  </si>
  <si>
    <t>Losa de H.A.. Espesor 0.12 mts.</t>
  </si>
  <si>
    <t>(D).4</t>
  </si>
  <si>
    <t>(D).4.1</t>
  </si>
  <si>
    <t>(D).4.2</t>
  </si>
  <si>
    <t>(D).5</t>
  </si>
  <si>
    <t>(D).5.1</t>
  </si>
  <si>
    <t>(D).5.2</t>
  </si>
  <si>
    <t>Pañete liso interior y exterior sobre muro</t>
  </si>
  <si>
    <t>(D).5.4</t>
  </si>
  <si>
    <t>(D).5.5</t>
  </si>
  <si>
    <t>Pañete liso en losa</t>
  </si>
  <si>
    <t>(D).5.6</t>
  </si>
  <si>
    <t>(D).6</t>
  </si>
  <si>
    <t>(D).6.1</t>
  </si>
  <si>
    <t>(D).6.3</t>
  </si>
  <si>
    <t>Piso de exterior rojo vino</t>
  </si>
  <si>
    <t>(D).6.4</t>
  </si>
  <si>
    <t>Piso en cerámica china</t>
  </si>
  <si>
    <t>(D).7</t>
  </si>
  <si>
    <t>(D).7.1</t>
  </si>
  <si>
    <t>Revestimiento en Pared de baño en Cerámica blanca</t>
  </si>
  <si>
    <t>(D).8</t>
  </si>
  <si>
    <t>(D).8.1</t>
  </si>
  <si>
    <t>(D).9</t>
  </si>
  <si>
    <t>(D).9.1</t>
  </si>
  <si>
    <t>Ventanas salomónicas de alumminio blanco  2uds (0.60*1.00) mts.</t>
  </si>
  <si>
    <t>(D).10</t>
  </si>
  <si>
    <t>(D).10.1</t>
  </si>
  <si>
    <t>(D).10.2</t>
  </si>
  <si>
    <t>(D).10.3</t>
  </si>
  <si>
    <t>(D).11</t>
  </si>
  <si>
    <t>TECHO DE ALUZINC:</t>
  </si>
  <si>
    <t>(D).11.1</t>
  </si>
  <si>
    <t>Techo en Aluzinc Caibre 26 a cuatro aguas.</t>
  </si>
  <si>
    <t>(D).12</t>
  </si>
  <si>
    <t>(D).12.1</t>
  </si>
  <si>
    <t>Acera perimetral</t>
  </si>
  <si>
    <t>SUB-TOTAL CONSTRUCCION CIVIL SALON MULTIUSO</t>
  </si>
  <si>
    <t>(D).13</t>
  </si>
  <si>
    <t>INSTALACION ELECTRICA INTERIOR SALON MULTIUSO:</t>
  </si>
  <si>
    <t>(D).13.1</t>
  </si>
  <si>
    <r>
      <rPr>
        <b/>
        <sz val="11"/>
        <color theme="1"/>
        <rFont val="Calibri"/>
        <family val="2"/>
        <scheme val="minor"/>
      </rPr>
      <t>Panel breaker GE 2/4 espacios 120/240 volt</t>
    </r>
    <r>
      <rPr>
        <sz val="11"/>
        <color theme="1"/>
        <rFont val="Calibri"/>
        <family val="2"/>
        <scheme val="minor"/>
      </rPr>
      <t xml:space="preserve">, para distribucion electrica Nema 1, con 2 Breaker 15Amp. Y 1 Breaker 20 Amp. Alimentado con 80 Pies por linea de  1 Alambre THW#10(P), 1 Alambre THW #12(N) y 1 THW #12(T) en tubo PVC SDR-26 de 3/4"  con condulet 3/4". Todo de fabricacion Americana.    </t>
    </r>
  </si>
  <si>
    <t>(D).13.2</t>
  </si>
  <si>
    <r>
      <rPr>
        <b/>
        <sz val="11"/>
        <color theme="1"/>
        <rFont val="Calibri"/>
        <family val="2"/>
        <scheme val="minor"/>
      </rPr>
      <t xml:space="preserve">Luminaria en techo  para interio con bobilla tipo LED  15W. </t>
    </r>
    <r>
      <rPr>
        <sz val="11"/>
        <color theme="1"/>
        <rFont val="Calibri"/>
        <family val="2"/>
        <scheme val="minor"/>
      </rPr>
      <t xml:space="preserve"> Roceta de porcelana, Luminaria con bombilla LED de 15W.  Alimentado con alambre THW # 12 en tubo PVC SDR-26 de 1/2" y caja octagonal. Todo de fabricacion Americana.</t>
    </r>
  </si>
  <si>
    <t>(D).13.3</t>
  </si>
  <si>
    <r>
      <rPr>
        <b/>
        <sz val="11"/>
        <color theme="1"/>
        <rFont val="Calibri"/>
        <family val="2"/>
        <scheme val="minor"/>
      </rPr>
      <t xml:space="preserve">Luminaria en techo  para interio con bobilla tipo LED  15W. </t>
    </r>
    <r>
      <rPr>
        <sz val="11"/>
        <color theme="1"/>
        <rFont val="Calibri"/>
        <family val="2"/>
        <scheme val="minor"/>
      </rPr>
      <t xml:space="preserve"> Roceta de porcelana, Luminaria con bombilla LED de 30W.  Alimentado con 25 pies por linea alambre 2 THW # 12 en tubo EMT de 1/2" y caja octagonal. Todo de fabricacion Americana.</t>
    </r>
  </si>
  <si>
    <t>(D).13.4</t>
  </si>
  <si>
    <r>
      <rPr>
        <b/>
        <sz val="11"/>
        <color theme="1"/>
        <rFont val="Calibri"/>
        <family val="2"/>
        <scheme val="minor"/>
      </rPr>
      <t>Interuptor sencillo</t>
    </r>
    <r>
      <rPr>
        <sz val="11"/>
        <color theme="1"/>
        <rFont val="Calibri"/>
        <family val="2"/>
        <scheme val="minor"/>
      </rPr>
      <t xml:space="preserve"> de 15Amp. o mas , decorativo . Alimentado por 20 pies por linea alambre THW # 12 , colocados en cajas 2"x 4"y tubos PVC SDR-26 de 1/2". Todo de fabricacion Americana.</t>
    </r>
  </si>
  <si>
    <t>(D).13.5</t>
  </si>
  <si>
    <r>
      <rPr>
        <b/>
        <sz val="11"/>
        <color theme="1"/>
        <rFont val="Calibri"/>
        <family val="2"/>
        <scheme val="minor"/>
      </rPr>
      <t>Tomacorriente doble salida</t>
    </r>
    <r>
      <rPr>
        <sz val="11"/>
        <color theme="1"/>
        <rFont val="Calibri"/>
        <family val="2"/>
        <scheme val="minor"/>
      </rPr>
      <t xml:space="preserve">, 120 volt. 15Amp. o mas , decorativo . Alimentado por alambre THW Nº 12, aterrizado con alambre verde calibre THW Nº 12, colocados en cajas 2"x 2" de fabricacion Americana y tubos PVC SDR- 26 de 1/2".  Todo de fabricacion Americana . </t>
    </r>
  </si>
  <si>
    <t>SUB TOTAL INSTALACION ELECTRICA MULTIUSO</t>
  </si>
  <si>
    <t>(D).14</t>
  </si>
  <si>
    <t>INSTALACION SANITARIA INTERIOR MULTIUSO:</t>
  </si>
  <si>
    <t>(D).14.1</t>
  </si>
  <si>
    <t>(D).14.2</t>
  </si>
  <si>
    <t>(D).14.3</t>
  </si>
  <si>
    <t>(D).14.4</t>
  </si>
  <si>
    <t>(D).14.5</t>
  </si>
  <si>
    <t>(D).14.6</t>
  </si>
  <si>
    <t>(D).14.7</t>
  </si>
  <si>
    <t>(D).14.8</t>
  </si>
  <si>
    <t>SUB TOTAL INSTALACION SANITARIA INTERIOR :</t>
  </si>
  <si>
    <t>SUB TOTAL GENERAL SALON MULTIUSO:</t>
  </si>
  <si>
    <t>(E)</t>
  </si>
  <si>
    <t>CONSTRUCCION CANCHA MIXTA 13.60X28.00 mts.</t>
  </si>
  <si>
    <t>(E).1</t>
  </si>
  <si>
    <t>PRELIMINARES</t>
  </si>
  <si>
    <t>(E).1.1</t>
  </si>
  <si>
    <t>Limpieza inicial y acondicionamiento del área</t>
  </si>
  <si>
    <t>(E).2</t>
  </si>
  <si>
    <t>MOVIMIENTO DE TIERRA :</t>
  </si>
  <si>
    <t>(E).2.1</t>
  </si>
  <si>
    <t>(E).2.2</t>
  </si>
  <si>
    <t xml:space="preserve">Excavación </t>
  </si>
  <si>
    <t>(E).2.3</t>
  </si>
  <si>
    <t xml:space="preserve">Relleno de reposición </t>
  </si>
  <si>
    <t>(E).2.4</t>
  </si>
  <si>
    <t>Relleno, incluye suministro, regado, nivelado y compactado</t>
  </si>
  <si>
    <t>(E).2.5</t>
  </si>
  <si>
    <t>Bote de material sobrante</t>
  </si>
  <si>
    <t>(E).3</t>
  </si>
  <si>
    <t xml:space="preserve">HORMIGÓN ARMADO EN: </t>
  </si>
  <si>
    <t>(E).3.1</t>
  </si>
  <si>
    <t xml:space="preserve">Zapata de columnas, Hormigón 210 kg/cm2  industrial </t>
  </si>
  <si>
    <t>(E).3.2</t>
  </si>
  <si>
    <t xml:space="preserve">Zapata de muros de 6", Hormigón 210 kg/cm2  industrial </t>
  </si>
  <si>
    <t>(E).3.3</t>
  </si>
  <si>
    <t>Columnas, Hormigón 180 kg/cm2  a mano</t>
  </si>
  <si>
    <t>(E).3.4</t>
  </si>
  <si>
    <t xml:space="preserve">Piso  de hormigón armado frotado  e=10 cms Hormigón 210 kg/cm2  industrial </t>
  </si>
  <si>
    <t>(E).4</t>
  </si>
  <si>
    <t>MUROS :</t>
  </si>
  <si>
    <t>(E).4.1</t>
  </si>
  <si>
    <t>Bloques de 6" Ø3/8 @ 0.40 BNP y cámaras llenas</t>
  </si>
  <si>
    <t>(E).4.2</t>
  </si>
  <si>
    <t>Bloques de 6" Ø3/8 @ 0.40 en bordillos</t>
  </si>
  <si>
    <t>(E).5</t>
  </si>
  <si>
    <t>TERMINACION DE SUPERFICIE :</t>
  </si>
  <si>
    <t>(E).5.1</t>
  </si>
  <si>
    <t>(E).5.2</t>
  </si>
  <si>
    <t>Pañete en bordillos y superficie de hormigón</t>
  </si>
  <si>
    <t>(E).5.3</t>
  </si>
  <si>
    <t>(E).6</t>
  </si>
  <si>
    <t>(E).6.1</t>
  </si>
  <si>
    <t>Acrílica en columnas</t>
  </si>
  <si>
    <t>(E).6.2</t>
  </si>
  <si>
    <t>Señalización en cancha</t>
  </si>
  <si>
    <t>(E).7</t>
  </si>
  <si>
    <t>MISCELÁNEOS</t>
  </si>
  <si>
    <t>(E).7.1</t>
  </si>
  <si>
    <t>Tablero de fibra de vidrio incl. Base, Aro y malla 72"*48"</t>
  </si>
  <si>
    <t>(E).7.2</t>
  </si>
  <si>
    <t>Tubo HG 2 1/2"x10`</t>
  </si>
  <si>
    <t>(E).7.3</t>
  </si>
  <si>
    <t>Tubo HG 3"x2` incl. Planchuela y soldadura</t>
  </si>
  <si>
    <t>SUB TOTAL CONSTRUCCION CANCHA MIXTA 13.60X28.00 mts.</t>
  </si>
  <si>
    <t>(F).1</t>
  </si>
  <si>
    <t>UNIDAD DE TRATAMIENTO A.R. 20.80*6.80*3.13 mts</t>
  </si>
  <si>
    <t>(F).1.1</t>
  </si>
  <si>
    <t>Excavacion en talud por altura y material terreno 22.80*8.80, H=3.70 mts</t>
  </si>
  <si>
    <t>(F).1.2</t>
  </si>
  <si>
    <t>Relleno de reposicion</t>
  </si>
  <si>
    <t>(F).1.3</t>
  </si>
  <si>
    <t>Bote de Materiales</t>
  </si>
  <si>
    <t>(F).1.4</t>
  </si>
  <si>
    <t>Losa de Fondo incluye Zapata Muro H.A. y columna C1, área 141.44 m2, H=0.35 mts, (L1, L3, L4, L5), área  141.44-(30.8+12.4+8.4)=89.84m2</t>
  </si>
  <si>
    <t>(F).1.5</t>
  </si>
  <si>
    <t>Losa de Fondo incluye Zapata Muro H.A. y columna C1, área 141.44 m2, H=0.0.20 mts, (L1, L3, L5 ), (30.8+12.4+8.4)=51.60m2</t>
  </si>
  <si>
    <t>(F).1.6</t>
  </si>
  <si>
    <t>Muro de Hormigón Armado E=0.30, H=3.13, L=5.6*5+20.2*2=68.40ml.</t>
  </si>
  <si>
    <t>(F).1.7</t>
  </si>
  <si>
    <t xml:space="preserve">Losa de Techo E=0.14 mts </t>
  </si>
  <si>
    <t>(F).1.8</t>
  </si>
  <si>
    <t>Viga V1 0.25*0.30 mts, L=5.60mts</t>
  </si>
  <si>
    <t>(F).1.9</t>
  </si>
  <si>
    <t>Columna C1 0.30*0.30 mts, h=3.13mts</t>
  </si>
  <si>
    <t>(F).1.10</t>
  </si>
  <si>
    <t>(F).1.11</t>
  </si>
  <si>
    <t>(F).1.12</t>
  </si>
  <si>
    <t>Pañete en Losa de Techo</t>
  </si>
  <si>
    <t>(F).1.13</t>
  </si>
  <si>
    <t>Fino en muros y columna</t>
  </si>
  <si>
    <t>(F).1.14</t>
  </si>
  <si>
    <t>Fino en Losa de fondo</t>
  </si>
  <si>
    <t>(F).1.15</t>
  </si>
  <si>
    <t>Piedra de 10@12 cm en FAFA, e=0.40mts</t>
  </si>
  <si>
    <t>(F).1.16</t>
  </si>
  <si>
    <t>Grava de 6@8 cm en FAFA, e=0.30mts</t>
  </si>
  <si>
    <t>(F).1.17</t>
  </si>
  <si>
    <t>Grava de 2@4 en FAFA, e=0.30mts</t>
  </si>
  <si>
    <t>(F).1.18</t>
  </si>
  <si>
    <t>Arena en FAFA, e=0.30mts</t>
  </si>
  <si>
    <t>(F).1.19</t>
  </si>
  <si>
    <t>Tubo PVC de 4" SDR-26 perforado, orificios de 1.5"@0.20 mts</t>
  </si>
  <si>
    <t>(F).1.20</t>
  </si>
  <si>
    <t>Codo de 4" dreneje</t>
  </si>
  <si>
    <t>(F).1.21</t>
  </si>
  <si>
    <t>Tee de 4" dreneje</t>
  </si>
  <si>
    <t>(F).1.22</t>
  </si>
  <si>
    <t>Tubo PVC de 6" SDR-26, en salidas</t>
  </si>
  <si>
    <t>(F).1.23</t>
  </si>
  <si>
    <t>Tubo PVC de 4" SDR-26 para ventilación</t>
  </si>
  <si>
    <t>(F).1.24</t>
  </si>
  <si>
    <t>Tapa de HA de 1.00*1.80 mts</t>
  </si>
  <si>
    <t>(F).1.25</t>
  </si>
  <si>
    <t>Tapas de HA de 1.00*1.00 mts</t>
  </si>
  <si>
    <t>Sub Total Unidad de Tratamiento</t>
  </si>
  <si>
    <t>(G)</t>
  </si>
  <si>
    <t>INSTALACIONES SANITARIAS EXTERIORES:</t>
  </si>
  <si>
    <t>(G).1</t>
  </si>
  <si>
    <t>Alcantarillado Sanitario</t>
  </si>
  <si>
    <t>(G).1.1</t>
  </si>
  <si>
    <t>Registro Residual de ladrillo 0.80 x 1.25m</t>
  </si>
  <si>
    <t>ud</t>
  </si>
  <si>
    <t>(G).1.2</t>
  </si>
  <si>
    <t>Registro Residual de ladrillo 0.80 x 1.80 - 2.00m</t>
  </si>
  <si>
    <t>(G).1.3</t>
  </si>
  <si>
    <t>Tubería de arrastre drenaje sanitario alcantarillado Ø 6'' PVC  SDR-41 .</t>
  </si>
  <si>
    <t>(G).2</t>
  </si>
  <si>
    <t>Acueducto</t>
  </si>
  <si>
    <t>(G).2.1</t>
  </si>
  <si>
    <t>Tubería de arrastre agua potable acueducto Ø 3'' PVC SDR-21 .</t>
  </si>
  <si>
    <t>(G).2.2</t>
  </si>
  <si>
    <t>Tubería de agua potable del tanque elevado del acueducto Ø 3'' HG.</t>
  </si>
  <si>
    <t>(G).2.3</t>
  </si>
  <si>
    <t>Codo Ø 3'' con brida CS Clase 150: Estandar HG</t>
  </si>
  <si>
    <t>(G).2.4</t>
  </si>
  <si>
    <t>Tee Ø 3'' con brida CS Clase 150: Estandar HG</t>
  </si>
  <si>
    <t>(G).3</t>
  </si>
  <si>
    <t>Drenaje pluvial</t>
  </si>
  <si>
    <t>(G).3.1</t>
  </si>
  <si>
    <t>Imbornal de dos rejillas. Con cámara de cantación y cámara de agua.</t>
  </si>
  <si>
    <t>(G).3.2</t>
  </si>
  <si>
    <t>Pozo filtrante encamisado en hierro negro de Ø 10'' y 100 PL de profundidad.</t>
  </si>
  <si>
    <t>PL</t>
  </si>
  <si>
    <t>(G).3.3</t>
  </si>
  <si>
    <t>Tubería de arrastre agua pluvial  Ø 12'' PVC SDR - 26 .</t>
  </si>
  <si>
    <t>SUB TOTAL INSTALACIONES SANITARIAS EXTERIORES</t>
  </si>
  <si>
    <t>(H).1</t>
  </si>
  <si>
    <t>INSTALACION ELECTRICA EXTERIOR, ALIMENTACION EN MEDIA Y BAJA TENCION PARA  NUEVAS VIVIENDAS EN LAS BARIAS, MUNICIPIO DE GUERRA.</t>
  </si>
  <si>
    <t>(H).1.1</t>
  </si>
  <si>
    <t>Poste de hormigon armado de 35 pies , 300 DAN.  Incluye excavacion y simentacion</t>
  </si>
  <si>
    <t>(H).1.2</t>
  </si>
  <si>
    <t>Poste de hormigon armado de 35 pies , 500 DAN. Incluye excavacion y simentacion.</t>
  </si>
  <si>
    <t>(H).1.3</t>
  </si>
  <si>
    <t>Poste de hormigon armado de 40 pies , 500 DAN.  Incluye excavacion y simentacion</t>
  </si>
  <si>
    <t>(H).1.4</t>
  </si>
  <si>
    <t>Poste de hormigon armado de 35 pies , 800 DAN.  Incluye excavacion y simentacion</t>
  </si>
  <si>
    <t>(H).1.5</t>
  </si>
  <si>
    <t>Poste de hormigon armado de 40 pies , 800 DAN.  Incluye excavacion y simentacion</t>
  </si>
  <si>
    <t>(H).1.6</t>
  </si>
  <si>
    <t>Transformador tipo poste, sumergido en aceite, 37.5 KVA,7200/120/240 Volt.  Blindado.</t>
  </si>
  <si>
    <t>(H).1.7</t>
  </si>
  <si>
    <t>Transformador tipo poste, sumergido en aceite, 25 KVA,7200/120/240 Volt.  Blindado.</t>
  </si>
  <si>
    <t>(H).1.8</t>
  </si>
  <si>
    <t>Estructura MTAF- 101</t>
  </si>
  <si>
    <t>(H).1.9</t>
  </si>
  <si>
    <t>Estructura MTAF- 103</t>
  </si>
  <si>
    <t>(H).1.10</t>
  </si>
  <si>
    <t>Estructura MTAF-104</t>
  </si>
  <si>
    <t>(H).1.11</t>
  </si>
  <si>
    <t>Estructura MTAF-201</t>
  </si>
  <si>
    <t>(H).1.12</t>
  </si>
  <si>
    <t>Estructura MT-207</t>
  </si>
  <si>
    <t>(H).1.13</t>
  </si>
  <si>
    <t>Estructura MTAF-211</t>
  </si>
  <si>
    <t>(H).1.14</t>
  </si>
  <si>
    <t>Estructura MTAF-213</t>
  </si>
  <si>
    <t>(H).1.15</t>
  </si>
  <si>
    <t>Estructura HA-1008</t>
  </si>
  <si>
    <t>(H).1.16</t>
  </si>
  <si>
    <t>Estrutura PR-210/C</t>
  </si>
  <si>
    <t>(H).1.17</t>
  </si>
  <si>
    <t>Estructura PR-101</t>
  </si>
  <si>
    <t>(H).1.18</t>
  </si>
  <si>
    <t>Estructura PO-110</t>
  </si>
  <si>
    <t>(H).1.19</t>
  </si>
  <si>
    <t xml:space="preserve">Estructura AP 103,  1 Lamparas tipo cobra de 150W , brazo de hierro galvanizado de 6 pies. </t>
  </si>
  <si>
    <t>(H).1.20</t>
  </si>
  <si>
    <t>Estructura TR-105</t>
  </si>
  <si>
    <t>(H).1.21</t>
  </si>
  <si>
    <t>Estructura TR-106</t>
  </si>
  <si>
    <t>(H).1.22</t>
  </si>
  <si>
    <t>Cable AAC # 2/0. Instalado</t>
  </si>
  <si>
    <t>(H).1.23</t>
  </si>
  <si>
    <t>Alambre triplex  # 4/0</t>
  </si>
  <si>
    <t>(H).1.24</t>
  </si>
  <si>
    <t>Alambre blindado para acometida  # 10 de dos hilos</t>
  </si>
  <si>
    <t xml:space="preserve">SUB TOTAL INSTALACION ELECTRICA EXTERIOR </t>
  </si>
  <si>
    <t>(I).1</t>
  </si>
  <si>
    <t>CONSTRUCCIÓN VÍAS DE ACCESO</t>
  </si>
  <si>
    <t>( I ) .1.1</t>
  </si>
  <si>
    <t>TRABAJOS GENERALES</t>
  </si>
  <si>
    <t>( I ) .1.1.1</t>
  </si>
  <si>
    <t>Ingeniería</t>
  </si>
  <si>
    <t>KM</t>
  </si>
  <si>
    <t>( I ) .1.2</t>
  </si>
  <si>
    <t>MOVIMIENTO DE TIERRA</t>
  </si>
  <si>
    <t>( I ) .2.1</t>
  </si>
  <si>
    <t>Escarificación de superficie</t>
  </si>
  <si>
    <t>( I ) .1.3</t>
  </si>
  <si>
    <t>PAVIMENTO</t>
  </si>
  <si>
    <t>( I ) .1.3.1</t>
  </si>
  <si>
    <t>Terminación de sub-rasante</t>
  </si>
  <si>
    <t>( I ) .1.3.2</t>
  </si>
  <si>
    <t>Sub-base granular natural, e=0.10 mts.</t>
  </si>
  <si>
    <t>( I ) .1.3.3</t>
  </si>
  <si>
    <t>Base granular natural, estabilizada con cemento gris a un 3% e= 0.10 mts.</t>
  </si>
  <si>
    <t>( I ) .1.3.4</t>
  </si>
  <si>
    <t>Carpeta en HORMIGÓN ASFALTICO e= 0.05 mts.</t>
  </si>
  <si>
    <t>SUB TOTAL CONSTRUCCIÓN VÍAS DE ACCESO</t>
  </si>
  <si>
    <t xml:space="preserve">SUB-TOTAL GENERAL </t>
  </si>
  <si>
    <t>Indirectos:</t>
  </si>
  <si>
    <t>Dirección Técnica (10%)</t>
  </si>
  <si>
    <t>Seguros y Fianzas (4.5%)</t>
  </si>
  <si>
    <t>Gastos Administrativo (3.0%)</t>
  </si>
  <si>
    <t>Transporte ( 1.50%)</t>
  </si>
  <si>
    <t>Imprevistos (5%)</t>
  </si>
  <si>
    <t>Codia (Decreto No. 319-88 d/f 25-Agosto-1988)(0.1%)</t>
  </si>
  <si>
    <t>Itbis de Honorarios, Norma 07-07 de la DGII (1.8%)</t>
  </si>
  <si>
    <t>Gasto de seguridad en obra 0.30%</t>
  </si>
  <si>
    <t xml:space="preserve">Fondo de pensiones y jubilaciones obreros de la construcción (1%),ley 6/86 </t>
  </si>
  <si>
    <t xml:space="preserve">TOTAL GENERAL </t>
  </si>
  <si>
    <t xml:space="preserve">NOTAS:  </t>
  </si>
  <si>
    <t xml:space="preserve"> 1.-  LA   PARTIDA  DE SEGURO Y FIANZA SERA PAGADA CONTRA FACTURA.  </t>
  </si>
  <si>
    <t xml:space="preserve"> 2-  LA PARTIDA DE INSTALACION SANITARIA Y ELECTRICAS ESTA SUJETA A REVISION EN CAMPO POR EL OFERENTE.</t>
  </si>
  <si>
    <t xml:space="preserve"> 3.- LA PARTIDA MISCELANEOS SERA PAGADA SEGÚN CUBICACIÓN CON EL DESGLOCE DE LAS PARTIDAS EJECUTADAS. </t>
  </si>
  <si>
    <t xml:space="preserve"> 4.- EL CONTRATISTA SE ENCARGARA DE TRAMITES DE SOMETIMIENTO DE APROBACION DE PLANOS Y DE SOLICITUD DE INTERCONEXION. LOS COSTOS DE TRAMITACION E INTERCONEXION SE PAGARAN CONTRA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</si>
</sst>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;\-#,##0.00"/>
    <numFmt numFmtId="166" formatCode="#,##0.0"/>
    <numFmt numFmtId="167" formatCode="#,##0.00\ ;&quot; (&quot;#,##0.00\);&quot; -&quot;#\ ;@\ "/>
    <numFmt numFmtId="168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Arial"/>
      <family val="2"/>
    </font>
    <font>
      <b/>
      <sz val="20"/>
      <color indexed="8"/>
      <name val="Arial Narrow"/>
      <family val="2"/>
    </font>
    <font>
      <b/>
      <sz val="16"/>
      <color indexed="8"/>
      <name val="Times New Roman"/>
      <family val="1"/>
    </font>
    <font>
      <b/>
      <sz val="8"/>
      <name val="Arial"/>
      <family val="2"/>
    </font>
    <font>
      <sz val="11"/>
      <color indexed="8"/>
      <name val="Arial"/>
      <family val="2"/>
    </font>
    <font>
      <b/>
      <sz val="12"/>
      <color indexed="8"/>
      <name val="Bookman Old Style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12"/>
      <name val="Bookman Old Style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17" fillId="0" borderId="0" applyFill="0" applyBorder="0" applyAlignment="0" applyProtection="0"/>
    <xf numFmtId="0" fontId="17" fillId="0" borderId="0"/>
  </cellStyleXfs>
  <cellXfs count="199">
    <xf numFmtId="0" fontId="0" fillId="0" borderId="0" xfId="0"/>
    <xf numFmtId="0" fontId="0" fillId="0" borderId="1" xfId="0" applyBorder="1"/>
    <xf numFmtId="4" fontId="4" fillId="2" borderId="2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0" fillId="0" borderId="3" xfId="0" applyBorder="1"/>
    <xf numFmtId="0" fontId="9" fillId="2" borderId="2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4" fontId="11" fillId="2" borderId="0" xfId="1" applyNumberFormat="1" applyFont="1" applyFill="1" applyBorder="1" applyAlignment="1" applyProtection="1">
      <alignment horizontal="center" vertical="center"/>
    </xf>
    <xf numFmtId="4" fontId="12" fillId="2" borderId="0" xfId="1" applyNumberFormat="1" applyFont="1" applyFill="1" applyBorder="1" applyAlignment="1" applyProtection="1">
      <alignment horizontal="center" vertical="center"/>
    </xf>
    <xf numFmtId="14" fontId="13" fillId="2" borderId="0" xfId="1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/>
    </xf>
    <xf numFmtId="4" fontId="10" fillId="2" borderId="7" xfId="0" applyNumberFormat="1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4" fontId="11" fillId="2" borderId="7" xfId="1" applyNumberFormat="1" applyFont="1" applyFill="1" applyBorder="1" applyAlignment="1" applyProtection="1">
      <alignment horizontal="center" vertical="center"/>
    </xf>
    <xf numFmtId="4" fontId="12" fillId="2" borderId="7" xfId="1" applyNumberFormat="1" applyFont="1" applyFill="1" applyBorder="1" applyAlignment="1" applyProtection="1">
      <alignment horizontal="center" vertical="center"/>
    </xf>
    <xf numFmtId="14" fontId="13" fillId="2" borderId="7" xfId="1" applyNumberFormat="1" applyFont="1" applyFill="1" applyBorder="1" applyAlignment="1" applyProtection="1">
      <alignment horizontal="center" vertical="center"/>
    </xf>
    <xf numFmtId="0" fontId="0" fillId="0" borderId="8" xfId="0" applyBorder="1"/>
    <xf numFmtId="0" fontId="15" fillId="4" borderId="9" xfId="0" applyFont="1" applyFill="1" applyBorder="1" applyAlignment="1">
      <alignment horizontal="left" wrapText="1"/>
    </xf>
    <xf numFmtId="0" fontId="15" fillId="4" borderId="9" xfId="0" applyFont="1" applyFill="1" applyBorder="1" applyAlignment="1">
      <alignment horizontal="center" vertical="center"/>
    </xf>
    <xf numFmtId="4" fontId="15" fillId="4" borderId="9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 wrapText="1"/>
    </xf>
    <xf numFmtId="4" fontId="15" fillId="4" borderId="9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5" fillId="2" borderId="13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left"/>
    </xf>
    <xf numFmtId="4" fontId="15" fillId="2" borderId="14" xfId="0" applyNumberFormat="1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4" fontId="13" fillId="2" borderId="14" xfId="0" applyNumberFormat="1" applyFont="1" applyFill="1" applyBorder="1" applyAlignment="1">
      <alignment horizontal="center" wrapText="1"/>
    </xf>
    <xf numFmtId="4" fontId="15" fillId="2" borderId="14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5" fillId="2" borderId="14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 wrapText="1"/>
    </xf>
    <xf numFmtId="0" fontId="16" fillId="2" borderId="14" xfId="0" applyFont="1" applyFill="1" applyBorder="1" applyAlignment="1">
      <alignment horizontal="left"/>
    </xf>
    <xf numFmtId="4" fontId="16" fillId="2" borderId="14" xfId="0" applyNumberFormat="1" applyFont="1" applyFill="1" applyBorder="1" applyAlignment="1">
      <alignment horizontal="center"/>
    </xf>
    <xf numFmtId="4" fontId="11" fillId="2" borderId="14" xfId="1" applyNumberFormat="1" applyFont="1" applyFill="1" applyBorder="1" applyAlignment="1" applyProtection="1">
      <alignment horizontal="center"/>
    </xf>
    <xf numFmtId="4" fontId="11" fillId="2" borderId="14" xfId="0" applyNumberFormat="1" applyFont="1" applyFill="1" applyBorder="1" applyAlignment="1">
      <alignment horizontal="center" wrapText="1"/>
    </xf>
    <xf numFmtId="4" fontId="16" fillId="2" borderId="14" xfId="0" applyNumberFormat="1" applyFont="1" applyFill="1" applyBorder="1" applyAlignment="1">
      <alignment horizontal="center" wrapText="1"/>
    </xf>
    <xf numFmtId="4" fontId="11" fillId="3" borderId="14" xfId="1" applyNumberFormat="1" applyFont="1" applyFill="1" applyBorder="1" applyAlignment="1" applyProtection="1">
      <alignment horizontal="center"/>
    </xf>
    <xf numFmtId="165" fontId="13" fillId="2" borderId="14" xfId="1" applyNumberFormat="1" applyFont="1" applyFill="1" applyBorder="1" applyAlignment="1" applyProtection="1">
      <alignment horizontal="center"/>
    </xf>
    <xf numFmtId="166" fontId="16" fillId="2" borderId="13" xfId="0" applyNumberFormat="1" applyFont="1" applyFill="1" applyBorder="1" applyAlignment="1">
      <alignment horizontal="left" wrapText="1"/>
    </xf>
    <xf numFmtId="0" fontId="11" fillId="2" borderId="14" xfId="0" applyFont="1" applyFill="1" applyBorder="1" applyAlignment="1">
      <alignment horizontal="left"/>
    </xf>
    <xf numFmtId="4" fontId="11" fillId="2" borderId="14" xfId="2" applyNumberFormat="1" applyFont="1" applyFill="1" applyBorder="1" applyAlignment="1" applyProtection="1">
      <alignment horizontal="center"/>
    </xf>
    <xf numFmtId="4" fontId="11" fillId="3" borderId="14" xfId="2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0" fontId="11" fillId="2" borderId="14" xfId="0" applyFont="1" applyFill="1" applyBorder="1" applyAlignment="1">
      <alignment horizontal="left" wrapText="1"/>
    </xf>
    <xf numFmtId="0" fontId="18" fillId="5" borderId="14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4" fontId="18" fillId="5" borderId="14" xfId="0" applyNumberFormat="1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2" fontId="18" fillId="5" borderId="14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4" fontId="12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4" fontId="11" fillId="2" borderId="14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left" wrapText="1"/>
    </xf>
    <xf numFmtId="4" fontId="11" fillId="0" borderId="14" xfId="0" applyNumberFormat="1" applyFont="1" applyFill="1" applyBorder="1" applyAlignment="1">
      <alignment horizontal="center"/>
    </xf>
    <xf numFmtId="0" fontId="11" fillId="3" borderId="14" xfId="0" applyFont="1" applyFill="1" applyBorder="1" applyAlignment="1">
      <alignment horizontal="left" wrapText="1"/>
    </xf>
    <xf numFmtId="0" fontId="11" fillId="5" borderId="14" xfId="3" applyFont="1" applyFill="1" applyBorder="1" applyAlignment="1">
      <alignment horizontal="left" wrapText="1"/>
    </xf>
    <xf numFmtId="0" fontId="13" fillId="3" borderId="14" xfId="0" applyFont="1" applyFill="1" applyBorder="1" applyAlignment="1">
      <alignment horizontal="left"/>
    </xf>
    <xf numFmtId="0" fontId="18" fillId="5" borderId="14" xfId="3" applyFont="1" applyFill="1" applyBorder="1" applyAlignment="1">
      <alignment horizontal="left" wrapText="1"/>
    </xf>
    <xf numFmtId="0" fontId="18" fillId="5" borderId="0" xfId="3" applyFont="1" applyFill="1" applyBorder="1" applyAlignment="1">
      <alignment horizontal="left" wrapText="1"/>
    </xf>
    <xf numFmtId="4" fontId="18" fillId="2" borderId="14" xfId="1" applyNumberFormat="1" applyFont="1" applyFill="1" applyBorder="1" applyAlignment="1" applyProtection="1">
      <alignment horizontal="center"/>
    </xf>
    <xf numFmtId="2" fontId="13" fillId="0" borderId="14" xfId="0" applyNumberFormat="1" applyFont="1" applyFill="1" applyBorder="1" applyAlignment="1">
      <alignment horizontal="left"/>
    </xf>
    <xf numFmtId="0" fontId="18" fillId="5" borderId="14" xfId="0" applyFont="1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4" fontId="13" fillId="2" borderId="14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left"/>
    </xf>
    <xf numFmtId="4" fontId="12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165" fontId="13" fillId="0" borderId="14" xfId="1" applyNumberFormat="1" applyFont="1" applyFill="1" applyBorder="1" applyAlignment="1" applyProtection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2" fontId="11" fillId="0" borderId="14" xfId="0" applyNumberFormat="1" applyFont="1" applyFill="1" applyBorder="1" applyAlignment="1">
      <alignment horizontal="center"/>
    </xf>
    <xf numFmtId="165" fontId="11" fillId="0" borderId="14" xfId="1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left"/>
    </xf>
    <xf numFmtId="2" fontId="13" fillId="0" borderId="14" xfId="0" applyNumberFormat="1" applyFont="1" applyFill="1" applyBorder="1" applyAlignment="1">
      <alignment horizontal="left" wrapText="1"/>
    </xf>
    <xf numFmtId="4" fontId="2" fillId="0" borderId="14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4" fontId="19" fillId="0" borderId="14" xfId="0" applyNumberFormat="1" applyFont="1" applyFill="1" applyBorder="1" applyAlignment="1">
      <alignment horizontal="center" wrapText="1"/>
    </xf>
    <xf numFmtId="0" fontId="18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4" fontId="11" fillId="0" borderId="14" xfId="1" applyNumberFormat="1" applyFont="1" applyFill="1" applyBorder="1" applyAlignment="1" applyProtection="1">
      <alignment horizontal="left"/>
    </xf>
    <xf numFmtId="4" fontId="0" fillId="0" borderId="14" xfId="0" applyNumberFormat="1" applyBorder="1" applyAlignment="1">
      <alignment horizontal="center"/>
    </xf>
    <xf numFmtId="0" fontId="19" fillId="0" borderId="14" xfId="0" applyFont="1" applyBorder="1" applyAlignment="1">
      <alignment horizontal="left" wrapText="1"/>
    </xf>
    <xf numFmtId="2" fontId="13" fillId="0" borderId="0" xfId="0" applyNumberFormat="1" applyFont="1" applyFill="1" applyBorder="1" applyAlignment="1">
      <alignment wrapText="1"/>
    </xf>
    <xf numFmtId="2" fontId="13" fillId="0" borderId="16" xfId="0" applyNumberFormat="1" applyFont="1" applyFill="1" applyBorder="1" applyAlignment="1">
      <alignment wrapText="1"/>
    </xf>
    <xf numFmtId="166" fontId="16" fillId="2" borderId="17" xfId="0" applyNumberFormat="1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left"/>
    </xf>
    <xf numFmtId="4" fontId="11" fillId="2" borderId="18" xfId="1" applyNumberFormat="1" applyFont="1" applyFill="1" applyBorder="1" applyAlignment="1" applyProtection="1">
      <alignment horizontal="center"/>
    </xf>
    <xf numFmtId="165" fontId="13" fillId="2" borderId="18" xfId="1" applyNumberFormat="1" applyFont="1" applyFill="1" applyBorder="1" applyAlignment="1" applyProtection="1">
      <alignment horizontal="center"/>
    </xf>
    <xf numFmtId="0" fontId="16" fillId="2" borderId="19" xfId="0" applyFont="1" applyFill="1" applyBorder="1" applyAlignment="1">
      <alignment horizontal="left" wrapText="1"/>
    </xf>
    <xf numFmtId="0" fontId="13" fillId="2" borderId="20" xfId="0" applyFont="1" applyFill="1" applyBorder="1" applyAlignment="1">
      <alignment horizontal="left"/>
    </xf>
    <xf numFmtId="4" fontId="12" fillId="2" borderId="20" xfId="0" applyNumberFormat="1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4" fontId="11" fillId="2" borderId="20" xfId="0" applyNumberFormat="1" applyFont="1" applyFill="1" applyBorder="1" applyAlignment="1">
      <alignment horizontal="center"/>
    </xf>
    <xf numFmtId="165" fontId="13" fillId="2" borderId="20" xfId="1" applyNumberFormat="1" applyFont="1" applyFill="1" applyBorder="1" applyAlignment="1" applyProtection="1">
      <alignment horizontal="center"/>
    </xf>
    <xf numFmtId="0" fontId="16" fillId="2" borderId="10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left"/>
    </xf>
    <xf numFmtId="4" fontId="12" fillId="2" borderId="11" xfId="0" applyNumberFormat="1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center"/>
    </xf>
    <xf numFmtId="165" fontId="13" fillId="2" borderId="11" xfId="1" applyNumberFormat="1" applyFont="1" applyFill="1" applyBorder="1" applyAlignment="1" applyProtection="1">
      <alignment horizontal="center"/>
    </xf>
    <xf numFmtId="165" fontId="13" fillId="2" borderId="12" xfId="1" applyNumberFormat="1" applyFont="1" applyFill="1" applyBorder="1" applyAlignment="1" applyProtection="1">
      <alignment horizontal="center"/>
    </xf>
    <xf numFmtId="0" fontId="13" fillId="2" borderId="14" xfId="0" applyFont="1" applyFill="1" applyBorder="1" applyAlignment="1">
      <alignment vertical="center"/>
    </xf>
    <xf numFmtId="165" fontId="13" fillId="2" borderId="3" xfId="1" applyNumberFormat="1" applyFont="1" applyFill="1" applyBorder="1" applyAlignment="1" applyProtection="1">
      <alignment horizontal="center"/>
    </xf>
    <xf numFmtId="0" fontId="11" fillId="2" borderId="14" xfId="0" applyFont="1" applyFill="1" applyBorder="1" applyAlignment="1">
      <alignment vertical="center"/>
    </xf>
    <xf numFmtId="168" fontId="11" fillId="2" borderId="14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 wrapText="1"/>
    </xf>
    <xf numFmtId="4" fontId="12" fillId="2" borderId="18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168" fontId="11" fillId="2" borderId="18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/>
    <xf numFmtId="0" fontId="13" fillId="2" borderId="20" xfId="0" applyFont="1" applyFill="1" applyBorder="1" applyAlignment="1">
      <alignment vertical="center"/>
    </xf>
    <xf numFmtId="165" fontId="13" fillId="2" borderId="21" xfId="1" applyNumberFormat="1" applyFont="1" applyFill="1" applyBorder="1" applyAlignment="1" applyProtection="1">
      <alignment horizontal="center"/>
    </xf>
    <xf numFmtId="0" fontId="22" fillId="2" borderId="22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vertical="center"/>
    </xf>
    <xf numFmtId="4" fontId="22" fillId="2" borderId="23" xfId="0" applyNumberFormat="1" applyFont="1" applyFill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4" fontId="22" fillId="2" borderId="23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164" fontId="0" fillId="0" borderId="5" xfId="1" applyFont="1" applyBorder="1"/>
    <xf numFmtId="164" fontId="0" fillId="0" borderId="5" xfId="0" applyNumberFormat="1" applyBorder="1"/>
    <xf numFmtId="0" fontId="0" fillId="0" borderId="5" xfId="0" applyBorder="1"/>
    <xf numFmtId="0" fontId="16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4" fontId="12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vertical="center"/>
    </xf>
    <xf numFmtId="0" fontId="0" fillId="0" borderId="25" xfId="0" applyBorder="1"/>
    <xf numFmtId="0" fontId="16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18" fillId="5" borderId="10" xfId="3" applyFont="1" applyFill="1" applyBorder="1" applyAlignment="1">
      <alignment horizontal="left" wrapText="1"/>
    </xf>
    <xf numFmtId="4" fontId="11" fillId="2" borderId="11" xfId="0" applyNumberFormat="1" applyFont="1" applyFill="1" applyBorder="1" applyAlignment="1">
      <alignment horizontal="center" wrapText="1"/>
    </xf>
    <xf numFmtId="4" fontId="11" fillId="2" borderId="11" xfId="1" applyNumberFormat="1" applyFont="1" applyFill="1" applyBorder="1" applyAlignment="1" applyProtection="1">
      <alignment horizontal="center"/>
    </xf>
    <xf numFmtId="0" fontId="11" fillId="2" borderId="3" xfId="0" applyFont="1" applyFill="1" applyBorder="1" applyAlignment="1">
      <alignment horizontal="center" wrapText="1"/>
    </xf>
    <xf numFmtId="4" fontId="11" fillId="2" borderId="3" xfId="0" applyNumberFormat="1" applyFont="1" applyFill="1" applyBorder="1" applyAlignment="1">
      <alignment horizontal="center"/>
    </xf>
    <xf numFmtId="4" fontId="13" fillId="2" borderId="3" xfId="0" applyNumberFormat="1" applyFont="1" applyFill="1" applyBorder="1" applyAlignment="1">
      <alignment horizontal="center"/>
    </xf>
    <xf numFmtId="165" fontId="13" fillId="0" borderId="3" xfId="1" applyNumberFormat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6" borderId="14" xfId="0" applyFont="1" applyFill="1" applyBorder="1" applyAlignment="1">
      <alignment horizontal="left"/>
    </xf>
    <xf numFmtId="165" fontId="13" fillId="6" borderId="14" xfId="1" applyNumberFormat="1" applyFont="1" applyFill="1" applyBorder="1" applyAlignment="1" applyProtection="1">
      <alignment horizontal="center"/>
    </xf>
    <xf numFmtId="0" fontId="0" fillId="7" borderId="0" xfId="0" applyFill="1"/>
    <xf numFmtId="0" fontId="13" fillId="0" borderId="14" xfId="0" applyFont="1" applyFill="1" applyBorder="1" applyAlignment="1">
      <alignment horizontal="left"/>
    </xf>
    <xf numFmtId="0" fontId="16" fillId="6" borderId="13" xfId="0" applyFont="1" applyFill="1" applyBorder="1" applyAlignment="1">
      <alignment horizontal="left" wrapText="1"/>
    </xf>
    <xf numFmtId="4" fontId="12" fillId="6" borderId="14" xfId="0" applyNumberFormat="1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4" fontId="11" fillId="6" borderId="14" xfId="0" applyNumberFormat="1" applyFont="1" applyFill="1" applyBorder="1" applyAlignment="1">
      <alignment horizontal="center"/>
    </xf>
    <xf numFmtId="165" fontId="13" fillId="6" borderId="3" xfId="1" applyNumberFormat="1" applyFont="1" applyFill="1" applyBorder="1" applyAlignment="1" applyProtection="1">
      <alignment horizontal="center"/>
    </xf>
    <xf numFmtId="4" fontId="0" fillId="0" borderId="0" xfId="0" applyNumberFormat="1"/>
    <xf numFmtId="4" fontId="23" fillId="0" borderId="0" xfId="0" applyNumberFormat="1" applyFont="1"/>
    <xf numFmtId="4" fontId="24" fillId="0" borderId="0" xfId="0" applyNumberFormat="1" applyFont="1"/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2" fontId="13" fillId="0" borderId="15" xfId="0" applyNumberFormat="1" applyFont="1" applyFill="1" applyBorder="1" applyAlignment="1">
      <alignment horizontal="left" wrapText="1"/>
    </xf>
    <xf numFmtId="2" fontId="13" fillId="0" borderId="0" xfId="0" applyNumberFormat="1" applyFont="1" applyFill="1" applyBorder="1" applyAlignment="1">
      <alignment horizontal="left" wrapText="1"/>
    </xf>
    <xf numFmtId="2" fontId="13" fillId="0" borderId="16" xfId="0" applyNumberFormat="1" applyFont="1" applyFill="1" applyBorder="1" applyAlignment="1">
      <alignment horizontal="left" wrapText="1"/>
    </xf>
    <xf numFmtId="2" fontId="13" fillId="0" borderId="15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4">
    <cellStyle name="Millares" xfId="1" builtinId="3"/>
    <cellStyle name="Millares 18" xfId="2"/>
    <cellStyle name="Normal" xfId="0" builtinId="0"/>
    <cellStyle name="Normal_BAVARO SUN BEACH RESIDENCI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3000375</xdr:colOff>
      <xdr:row>0</xdr:row>
      <xdr:rowOff>47626</xdr:rowOff>
    </xdr:from>
    <xdr:ext cx="1685925" cy="459078"/>
    <xdr:pic>
      <xdr:nvPicPr>
        <xdr:cNvPr id="2" name="2 Imagen" descr="Resultado de imagen para logo ministerio publico republica dominicana">
          <a:extLst>
            <a:ext uri="{FF2B5EF4-FFF2-40B4-BE49-F238E27FC236}">
              <a16:creationId xmlns="" xmlns:a16="http://schemas.microsoft.com/office/drawing/2014/main" id="{1EBE6407-143C-43FC-84FC-DC12209B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1766" t="36172" r="32526" b="36678"/>
        <a:stretch>
          <a:fillRect/>
        </a:stretch>
      </xdr:blipFill>
      <xdr:spPr bwMode="auto">
        <a:xfrm>
          <a:off x="3695700" y="47626"/>
          <a:ext cx="1685925" cy="459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c\Costos\Proyectos\En%20Ejecucion\Puentes%20HGeorge\Cubicaciones\Trabajos\Proyectos\Costos\Proyectos\Galerias\pres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c\Costos\Proyectos\En%20Ejecucion\Puentes%20HGeorge\Cubicaciones\Costos\Proyectos\Unicentro\Unicentro%20Plaz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ector%20Santos\Reconstruccion%20%20Autopista%20Duarte%20Vieja\Reconstruccion%20%20Autopista%20Duarte%20Vieja\Presupuesto%20Reconstruccion%20Duarte%20santiago-Sto%20Dgo%20comple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n%20Francisco%20de%20Macoris\Analisis%20de%20Precios%20Unitar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ul%20N.%20%20Rizek\My%20Documents\Carretera%20Sto.%20Dgo.%20-%20Samana\Precios%20Rincon%20de%20Molinill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PC\Costos\Proyectos\En%20Ejecucion\Puentes%20HGeorge\Cubicaciones\Trabajos\Proyectos\Costos\Proyectos\Galerias\presu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c\costos\TRABAJOS\Tony\Costos\Proyectos\Galerias\pres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BackUp%20RMMR/VICTORIA%20PRESUPUESTOS%20Y%20ANALISIS/CASA%20ECONOMICA/PRESUPUESTO%20BARIAS%20INFRAESTRUCTURA%20EXTERIOR%20ULTIMO%2013%20DE%20FEBRERO%20DE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Admin\Desktop\VICTORIA%20PRESUPUESTOS%20Y%20ANALISIS\CASA%20ECONOMICA\Planos%20deposito%20regulador%20Y%20Presupuesto\PRESUPUESTO%20CAP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>
            <v>0</v>
          </cell>
          <cell r="F5">
            <v>0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>
            <v>0</v>
          </cell>
          <cell r="F16">
            <v>0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>
            <v>0</v>
          </cell>
          <cell r="F68">
            <v>0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>
            <v>0</v>
          </cell>
          <cell r="F81">
            <v>0</v>
          </cell>
        </row>
        <row r="82">
          <cell r="A82" t="str">
            <v>BF01.</v>
          </cell>
          <cell r="B82" t="str">
            <v>Baños</v>
          </cell>
          <cell r="D82">
            <v>0</v>
          </cell>
          <cell r="F82">
            <v>0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>
            <v>0</v>
          </cell>
          <cell r="F104">
            <v>0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>
            <v>0</v>
          </cell>
          <cell r="F108">
            <v>0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>
            <v>0</v>
          </cell>
          <cell r="F117">
            <v>0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>
            <v>0</v>
          </cell>
          <cell r="F171">
            <v>0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>
            <v>0</v>
          </cell>
          <cell r="F177">
            <v>0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>
            <v>0</v>
          </cell>
          <cell r="F204">
            <v>0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>
            <v>0</v>
          </cell>
          <cell r="F207">
            <v>0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>
            <v>0</v>
          </cell>
          <cell r="F218">
            <v>0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>
            <v>0</v>
          </cell>
          <cell r="F225">
            <v>0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>
            <v>0</v>
          </cell>
          <cell r="F232">
            <v>0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>
            <v>0</v>
          </cell>
          <cell r="F247">
            <v>0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>
            <v>0</v>
          </cell>
          <cell r="F286">
            <v>0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>
            <v>0</v>
          </cell>
          <cell r="F305">
            <v>0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>
            <v>0</v>
          </cell>
          <cell r="F326">
            <v>0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>
            <v>0</v>
          </cell>
          <cell r="F336">
            <v>0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>
            <v>0</v>
          </cell>
          <cell r="F339">
            <v>0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>
            <v>0</v>
          </cell>
          <cell r="F368">
            <v>0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>
            <v>0</v>
          </cell>
          <cell r="F389">
            <v>0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>
            <v>0</v>
          </cell>
          <cell r="F417">
            <v>0</v>
          </cell>
        </row>
        <row r="418">
          <cell r="A418" t="str">
            <v>TP01.</v>
          </cell>
          <cell r="B418" t="str">
            <v>Tuberías y Piezas PVC Drenaje</v>
          </cell>
          <cell r="D418">
            <v>0</v>
          </cell>
          <cell r="F418">
            <v>0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>
            <v>0</v>
          </cell>
          <cell r="F476">
            <v>0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>
            <v>0</v>
          </cell>
          <cell r="F549">
            <v>0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>
            <v>0</v>
          </cell>
          <cell r="F610">
            <v>0</v>
          </cell>
        </row>
        <row r="611">
          <cell r="A611" t="str">
            <v>PZ01.</v>
          </cell>
          <cell r="B611" t="str">
            <v>Piso y Zócalos</v>
          </cell>
          <cell r="D611">
            <v>0</v>
          </cell>
          <cell r="F611">
            <v>0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>
            <v>0</v>
          </cell>
          <cell r="F642">
            <v>0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>
            <v>0</v>
          </cell>
          <cell r="F648">
            <v>0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>
            <v>0</v>
          </cell>
          <cell r="F653">
            <v>0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>
            <v>0</v>
          </cell>
          <cell r="F707">
            <v>0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>
            <v>0</v>
          </cell>
          <cell r="F716">
            <v>0</v>
          </cell>
        </row>
        <row r="717">
          <cell r="A717" t="str">
            <v>MO01-30.</v>
          </cell>
          <cell r="B717" t="str">
            <v>Albañileria</v>
          </cell>
          <cell r="D717">
            <v>0</v>
          </cell>
          <cell r="F717">
            <v>0</v>
          </cell>
        </row>
        <row r="718">
          <cell r="A718" t="str">
            <v>MO01.</v>
          </cell>
          <cell r="B718" t="str">
            <v>Colocacion de Bloques</v>
          </cell>
          <cell r="D718">
            <v>0</v>
          </cell>
          <cell r="F718">
            <v>0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>
            <v>0</v>
          </cell>
          <cell r="F723">
            <v>0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>
            <v>0</v>
          </cell>
          <cell r="F733">
            <v>0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>
            <v>0</v>
          </cell>
          <cell r="F738">
            <v>0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>
            <v>0</v>
          </cell>
          <cell r="F760">
            <v>0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>
            <v>0</v>
          </cell>
          <cell r="F769">
            <v>0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>
            <v>0</v>
          </cell>
          <cell r="F775">
            <v>0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>
            <v>0</v>
          </cell>
          <cell r="F777">
            <v>0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>
            <v>0</v>
          </cell>
          <cell r="F780">
            <v>0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>
            <v>0</v>
          </cell>
          <cell r="F783">
            <v>0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>
            <v>0</v>
          </cell>
          <cell r="F801">
            <v>0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>
            <v>0</v>
          </cell>
          <cell r="F822">
            <v>0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>
            <v>0</v>
          </cell>
          <cell r="F838">
            <v>0</v>
          </cell>
        </row>
        <row r="839">
          <cell r="A839" t="str">
            <v>MO41.</v>
          </cell>
          <cell r="B839" t="str">
            <v>Montura Bidet,Inodoros y Orinales</v>
          </cell>
          <cell r="D839">
            <v>0</v>
          </cell>
          <cell r="F839">
            <v>0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>
            <v>0</v>
          </cell>
          <cell r="F841">
            <v>0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>
            <v>0</v>
          </cell>
          <cell r="F843">
            <v>0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>
            <v>0</v>
          </cell>
          <cell r="F851">
            <v>0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>
            <v>0</v>
          </cell>
          <cell r="F853">
            <v>0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>
            <v>0</v>
          </cell>
          <cell r="F855">
            <v>0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>
            <v>0</v>
          </cell>
          <cell r="F858">
            <v>0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>
            <v>0</v>
          </cell>
          <cell r="F864">
            <v>0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>
            <v>0</v>
          </cell>
          <cell r="F867">
            <v>0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>
            <v>0</v>
          </cell>
          <cell r="F869">
            <v>0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>
            <v>0</v>
          </cell>
          <cell r="F871">
            <v>0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>
            <v>0</v>
          </cell>
          <cell r="F873">
            <v>0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>
            <v>0</v>
          </cell>
          <cell r="F876">
            <v>0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>
            <v>0</v>
          </cell>
          <cell r="F878">
            <v>0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>
            <v>0</v>
          </cell>
          <cell r="F880">
            <v>0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>
            <v>0</v>
          </cell>
          <cell r="F882">
            <v>0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>
            <v>0</v>
          </cell>
          <cell r="F884">
            <v>0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>
            <v>0</v>
          </cell>
          <cell r="F886">
            <v>0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>
            <v>0</v>
          </cell>
          <cell r="F888">
            <v>0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>
            <v>0</v>
          </cell>
          <cell r="F890">
            <v>0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>
            <v>0</v>
          </cell>
          <cell r="F894">
            <v>0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>
            <v>0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centro Plaza"/>
      <sheetName val="Precios"/>
      <sheetName val="DATA Staff"/>
      <sheetName val="Operating Cost Summary T 5.2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analisis de soporte"/>
      <sheetName val="Costo horario equipos"/>
      <sheetName val="Movimiento de tierra"/>
      <sheetName val="tarifa equipos"/>
      <sheetName val="Km12 a Km150"/>
      <sheetName val="TARIFA EQUIPO"/>
      <sheetName val="Trabajos Generales"/>
      <sheetName val="Fresado"/>
      <sheetName val="Capa de Rodadura"/>
      <sheetName val="Bcheo Tecnico"/>
      <sheetName val="Base granular"/>
      <sheetName val="Obras Complementarias"/>
      <sheetName val="Drenajes"/>
      <sheetName val="Muro Gaviones"/>
      <sheetName val="Canalizacion"/>
      <sheetName val="Limpieza canaleta lateral"/>
      <sheetName val="Señalización"/>
      <sheetName val="Relevamiento de fallas"/>
      <sheetName val="Limpieza Final"/>
      <sheetName val="Limpieza material fres"/>
      <sheetName val="costo real asfalto"/>
      <sheetName val="MEMO CUB-1VOL. FRESADO"/>
      <sheetName val="MEMO CUB-1 AREA FRESADA"/>
      <sheetName val="MEMO CUB-1 AREA CHAPEO"/>
      <sheetName val="CUBICACION No 1"/>
      <sheetName val="MEMO CUB-2VOL. FRESADO"/>
      <sheetName val="MEMO CUB-2 AREA FRESADA"/>
      <sheetName val="CUBICACION No 2"/>
      <sheetName val="plan para cubicar por mes"/>
      <sheetName val="Ins"/>
      <sheetName val="M.O.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F4" t="str">
            <v>FECHA: SEPTIEMBRE DEL 2004</v>
          </cell>
        </row>
        <row r="8">
          <cell r="C8" t="str">
            <v>: SANTO DOMINGO - SANTIAGO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MO"/>
      <sheetName val="Trabajos Gener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COSTO INDIRECTO"/>
      <sheetName val="OPERADORES EQUIP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FCC-005 ANDAMIOS"/>
      <sheetName val="FCC-002 ACERO"/>
      <sheetName val="FCC-004 CALZOS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>
            <v>0</v>
          </cell>
          <cell r="F5">
            <v>0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>
            <v>0</v>
          </cell>
          <cell r="F16">
            <v>0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>
            <v>0</v>
          </cell>
          <cell r="F68">
            <v>0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>
            <v>0</v>
          </cell>
          <cell r="F81">
            <v>0</v>
          </cell>
        </row>
        <row r="82">
          <cell r="A82" t="str">
            <v>BF01.</v>
          </cell>
          <cell r="B82" t="str">
            <v>Baños</v>
          </cell>
          <cell r="D82">
            <v>0</v>
          </cell>
          <cell r="F82">
            <v>0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>
            <v>0</v>
          </cell>
          <cell r="F104">
            <v>0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>
            <v>0</v>
          </cell>
          <cell r="F108">
            <v>0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>
            <v>0</v>
          </cell>
          <cell r="F117">
            <v>0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>
            <v>0</v>
          </cell>
          <cell r="F171">
            <v>0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>
            <v>0</v>
          </cell>
          <cell r="F177">
            <v>0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>
            <v>0</v>
          </cell>
          <cell r="F204">
            <v>0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>
            <v>0</v>
          </cell>
          <cell r="F207">
            <v>0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>
            <v>0</v>
          </cell>
          <cell r="F218">
            <v>0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>
            <v>0</v>
          </cell>
          <cell r="F225">
            <v>0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>
            <v>0</v>
          </cell>
          <cell r="F232">
            <v>0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>
            <v>0</v>
          </cell>
          <cell r="F247">
            <v>0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>
            <v>0</v>
          </cell>
          <cell r="F286">
            <v>0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>
            <v>0</v>
          </cell>
          <cell r="F305">
            <v>0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>
            <v>0</v>
          </cell>
          <cell r="F326">
            <v>0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>
            <v>0</v>
          </cell>
          <cell r="F336">
            <v>0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>
            <v>0</v>
          </cell>
          <cell r="F339">
            <v>0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>
            <v>0</v>
          </cell>
          <cell r="F368">
            <v>0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>
            <v>0</v>
          </cell>
          <cell r="F389">
            <v>0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>
            <v>0</v>
          </cell>
          <cell r="F417">
            <v>0</v>
          </cell>
        </row>
        <row r="418">
          <cell r="A418" t="str">
            <v>TP01.</v>
          </cell>
          <cell r="B418" t="str">
            <v>Tuberías y Piezas PVC Drenaje</v>
          </cell>
          <cell r="D418">
            <v>0</v>
          </cell>
          <cell r="F418">
            <v>0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>
            <v>0</v>
          </cell>
          <cell r="F476">
            <v>0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>
            <v>0</v>
          </cell>
          <cell r="F549">
            <v>0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>
            <v>0</v>
          </cell>
          <cell r="F610">
            <v>0</v>
          </cell>
        </row>
        <row r="611">
          <cell r="A611" t="str">
            <v>PZ01.</v>
          </cell>
          <cell r="B611" t="str">
            <v>Piso y Zócalos</v>
          </cell>
          <cell r="D611">
            <v>0</v>
          </cell>
          <cell r="F611">
            <v>0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>
            <v>0</v>
          </cell>
          <cell r="F642">
            <v>0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>
            <v>0</v>
          </cell>
          <cell r="F648">
            <v>0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>
            <v>0</v>
          </cell>
          <cell r="F653">
            <v>0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>
            <v>0</v>
          </cell>
          <cell r="F707">
            <v>0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>
            <v>0</v>
          </cell>
          <cell r="F716">
            <v>0</v>
          </cell>
        </row>
        <row r="717">
          <cell r="A717" t="str">
            <v>MO01-30.</v>
          </cell>
          <cell r="B717" t="str">
            <v>Albañileria</v>
          </cell>
          <cell r="D717">
            <v>0</v>
          </cell>
          <cell r="F717">
            <v>0</v>
          </cell>
        </row>
        <row r="718">
          <cell r="A718" t="str">
            <v>MO01.</v>
          </cell>
          <cell r="B718" t="str">
            <v>Colocacion de Bloques</v>
          </cell>
          <cell r="D718">
            <v>0</v>
          </cell>
          <cell r="F718">
            <v>0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>
            <v>0</v>
          </cell>
          <cell r="F723">
            <v>0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>
            <v>0</v>
          </cell>
          <cell r="F733">
            <v>0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>
            <v>0</v>
          </cell>
          <cell r="F738">
            <v>0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>
            <v>0</v>
          </cell>
          <cell r="F760">
            <v>0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>
            <v>0</v>
          </cell>
          <cell r="F769">
            <v>0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>
            <v>0</v>
          </cell>
          <cell r="F775">
            <v>0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>
            <v>0</v>
          </cell>
          <cell r="F777">
            <v>0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>
            <v>0</v>
          </cell>
          <cell r="F780">
            <v>0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>
            <v>0</v>
          </cell>
          <cell r="F783">
            <v>0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>
            <v>0</v>
          </cell>
          <cell r="F801">
            <v>0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>
            <v>0</v>
          </cell>
          <cell r="F822">
            <v>0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>
            <v>0</v>
          </cell>
          <cell r="F838">
            <v>0</v>
          </cell>
        </row>
        <row r="839">
          <cell r="A839" t="str">
            <v>MO41.</v>
          </cell>
          <cell r="B839" t="str">
            <v>Montura Bidet,Inodoros y Orinales</v>
          </cell>
          <cell r="D839">
            <v>0</v>
          </cell>
          <cell r="F839">
            <v>0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>
            <v>0</v>
          </cell>
          <cell r="F841">
            <v>0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>
            <v>0</v>
          </cell>
          <cell r="F843">
            <v>0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>
            <v>0</v>
          </cell>
          <cell r="F851">
            <v>0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>
            <v>0</v>
          </cell>
          <cell r="F853">
            <v>0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>
            <v>0</v>
          </cell>
          <cell r="F855">
            <v>0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>
            <v>0</v>
          </cell>
          <cell r="F858">
            <v>0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>
            <v>0</v>
          </cell>
          <cell r="F864">
            <v>0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>
            <v>0</v>
          </cell>
          <cell r="F867">
            <v>0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>
            <v>0</v>
          </cell>
          <cell r="F869">
            <v>0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>
            <v>0</v>
          </cell>
          <cell r="F871">
            <v>0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>
            <v>0</v>
          </cell>
          <cell r="F873">
            <v>0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>
            <v>0</v>
          </cell>
          <cell r="F876">
            <v>0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>
            <v>0</v>
          </cell>
          <cell r="F878">
            <v>0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>
            <v>0</v>
          </cell>
          <cell r="F880">
            <v>0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>
            <v>0</v>
          </cell>
          <cell r="F882">
            <v>0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>
            <v>0</v>
          </cell>
          <cell r="F884">
            <v>0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>
            <v>0</v>
          </cell>
          <cell r="F886">
            <v>0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>
            <v>0</v>
          </cell>
          <cell r="F888">
            <v>0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>
            <v>0</v>
          </cell>
          <cell r="F890">
            <v>0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>
            <v>0</v>
          </cell>
          <cell r="F894">
            <v>0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>
            <v>0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>
            <v>0</v>
          </cell>
          <cell r="F5">
            <v>0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>
            <v>0</v>
          </cell>
          <cell r="F16">
            <v>0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>
            <v>0</v>
          </cell>
          <cell r="F68">
            <v>0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>
            <v>0</v>
          </cell>
          <cell r="F81">
            <v>0</v>
          </cell>
        </row>
        <row r="82">
          <cell r="A82" t="str">
            <v>BF01.</v>
          </cell>
          <cell r="B82" t="str">
            <v>Baños</v>
          </cell>
          <cell r="D82">
            <v>0</v>
          </cell>
          <cell r="F82">
            <v>0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>
            <v>0</v>
          </cell>
          <cell r="F104">
            <v>0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>
            <v>0</v>
          </cell>
          <cell r="F108">
            <v>0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>
            <v>0</v>
          </cell>
          <cell r="F117">
            <v>0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>
            <v>0</v>
          </cell>
          <cell r="F171">
            <v>0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>
            <v>0</v>
          </cell>
          <cell r="F177">
            <v>0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>
            <v>0</v>
          </cell>
          <cell r="F204">
            <v>0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>
            <v>0</v>
          </cell>
          <cell r="F207">
            <v>0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>
            <v>0</v>
          </cell>
          <cell r="F218">
            <v>0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>
            <v>0</v>
          </cell>
          <cell r="F225">
            <v>0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>
            <v>0</v>
          </cell>
          <cell r="F232">
            <v>0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>
            <v>0</v>
          </cell>
          <cell r="F247">
            <v>0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>
            <v>0</v>
          </cell>
          <cell r="F286">
            <v>0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>
            <v>0</v>
          </cell>
          <cell r="F305">
            <v>0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>
            <v>0</v>
          </cell>
          <cell r="F326">
            <v>0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>
            <v>0</v>
          </cell>
          <cell r="F336">
            <v>0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>
            <v>0</v>
          </cell>
          <cell r="F339">
            <v>0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>
            <v>0</v>
          </cell>
          <cell r="F368">
            <v>0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>
            <v>0</v>
          </cell>
          <cell r="F389">
            <v>0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>
            <v>0</v>
          </cell>
          <cell r="F417">
            <v>0</v>
          </cell>
        </row>
        <row r="418">
          <cell r="A418" t="str">
            <v>TP01.</v>
          </cell>
          <cell r="B418" t="str">
            <v>Tuberías y Piezas PVC Drenaje</v>
          </cell>
          <cell r="D418">
            <v>0</v>
          </cell>
          <cell r="F418">
            <v>0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>
            <v>0</v>
          </cell>
          <cell r="F476">
            <v>0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>
            <v>0</v>
          </cell>
          <cell r="F549">
            <v>0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>
            <v>0</v>
          </cell>
          <cell r="F610">
            <v>0</v>
          </cell>
        </row>
        <row r="611">
          <cell r="A611" t="str">
            <v>PZ01.</v>
          </cell>
          <cell r="B611" t="str">
            <v>Piso y Zócalos</v>
          </cell>
          <cell r="D611">
            <v>0</v>
          </cell>
          <cell r="F611">
            <v>0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>
            <v>0</v>
          </cell>
          <cell r="F642">
            <v>0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>
            <v>0</v>
          </cell>
          <cell r="F648">
            <v>0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>
            <v>0</v>
          </cell>
          <cell r="F653">
            <v>0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>
            <v>0</v>
          </cell>
          <cell r="F707">
            <v>0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>
            <v>0</v>
          </cell>
          <cell r="F716">
            <v>0</v>
          </cell>
        </row>
        <row r="717">
          <cell r="A717" t="str">
            <v>MO01-30.</v>
          </cell>
          <cell r="B717" t="str">
            <v>Albañileria</v>
          </cell>
          <cell r="D717">
            <v>0</v>
          </cell>
          <cell r="F717">
            <v>0</v>
          </cell>
        </row>
        <row r="718">
          <cell r="A718" t="str">
            <v>MO01.</v>
          </cell>
          <cell r="B718" t="str">
            <v>Colocacion de Bloques</v>
          </cell>
          <cell r="D718">
            <v>0</v>
          </cell>
          <cell r="F718">
            <v>0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>
            <v>0</v>
          </cell>
          <cell r="F723">
            <v>0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>
            <v>0</v>
          </cell>
          <cell r="F733">
            <v>0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>
            <v>0</v>
          </cell>
          <cell r="F738">
            <v>0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>
            <v>0</v>
          </cell>
          <cell r="F760">
            <v>0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>
            <v>0</v>
          </cell>
          <cell r="F769">
            <v>0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>
            <v>0</v>
          </cell>
          <cell r="F775">
            <v>0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>
            <v>0</v>
          </cell>
          <cell r="F777">
            <v>0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>
            <v>0</v>
          </cell>
          <cell r="F780">
            <v>0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>
            <v>0</v>
          </cell>
          <cell r="F783">
            <v>0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>
            <v>0</v>
          </cell>
          <cell r="F801">
            <v>0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>
            <v>0</v>
          </cell>
          <cell r="F822">
            <v>0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>
            <v>0</v>
          </cell>
          <cell r="F838">
            <v>0</v>
          </cell>
        </row>
        <row r="839">
          <cell r="A839" t="str">
            <v>MO41.</v>
          </cell>
          <cell r="B839" t="str">
            <v>Montura Bidet,Inodoros y Orinales</v>
          </cell>
          <cell r="D839">
            <v>0</v>
          </cell>
          <cell r="F839">
            <v>0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>
            <v>0</v>
          </cell>
          <cell r="F841">
            <v>0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>
            <v>0</v>
          </cell>
          <cell r="F843">
            <v>0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>
            <v>0</v>
          </cell>
          <cell r="F851">
            <v>0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>
            <v>0</v>
          </cell>
          <cell r="F853">
            <v>0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>
            <v>0</v>
          </cell>
          <cell r="F855">
            <v>0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>
            <v>0</v>
          </cell>
          <cell r="F858">
            <v>0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>
            <v>0</v>
          </cell>
          <cell r="F864">
            <v>0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>
            <v>0</v>
          </cell>
          <cell r="F867">
            <v>0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>
            <v>0</v>
          </cell>
          <cell r="F869">
            <v>0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>
            <v>0</v>
          </cell>
          <cell r="F871">
            <v>0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>
            <v>0</v>
          </cell>
          <cell r="F873">
            <v>0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>
            <v>0</v>
          </cell>
          <cell r="F876">
            <v>0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>
            <v>0</v>
          </cell>
          <cell r="F878">
            <v>0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>
            <v>0</v>
          </cell>
          <cell r="F880">
            <v>0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>
            <v>0</v>
          </cell>
          <cell r="F882">
            <v>0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>
            <v>0</v>
          </cell>
          <cell r="F884">
            <v>0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>
            <v>0</v>
          </cell>
          <cell r="F886">
            <v>0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>
            <v>0</v>
          </cell>
          <cell r="F888">
            <v>0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>
            <v>0</v>
          </cell>
          <cell r="F890">
            <v>0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>
            <v>0</v>
          </cell>
          <cell r="F894">
            <v>0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>
            <v>0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infraest Barias"/>
      <sheetName val="presup deposito regulador"/>
      <sheetName val="sept Barías"/>
      <sheetName val="sept sab luis"/>
      <sheetName val="vol multiuso"/>
      <sheetName val="anal horm armado"/>
      <sheetName val="Cuantia multiuso"/>
      <sheetName val="sanitaria"/>
      <sheetName val="VOLUMENES TANQUE"/>
      <sheetName val="CUANTIAS"/>
      <sheetName val="PRESUP IGLESIA SAN JUAN MAGUANA"/>
    </sheetNames>
    <sheetDataSet>
      <sheetData sheetId="0"/>
      <sheetData sheetId="1"/>
      <sheetData sheetId="2">
        <row r="40">
          <cell r="F40">
            <v>17064.189999999999</v>
          </cell>
        </row>
      </sheetData>
      <sheetData sheetId="3"/>
      <sheetData sheetId="4">
        <row r="8">
          <cell r="F8">
            <v>23.326750000000004</v>
          </cell>
        </row>
        <row r="10">
          <cell r="F10">
            <v>3.528</v>
          </cell>
        </row>
        <row r="11">
          <cell r="F11">
            <v>2.3849999999999998</v>
          </cell>
        </row>
        <row r="13">
          <cell r="F13">
            <v>0.63600000000000001</v>
          </cell>
        </row>
        <row r="15">
          <cell r="F15">
            <v>1.1339999999999999</v>
          </cell>
        </row>
        <row r="16">
          <cell r="F16">
            <v>0.876</v>
          </cell>
        </row>
        <row r="17">
          <cell r="D17">
            <v>0.12</v>
          </cell>
          <cell r="F17">
            <v>1.7060999999999999</v>
          </cell>
        </row>
        <row r="25">
          <cell r="F25">
            <v>32.819999999999993</v>
          </cell>
          <cell r="G25">
            <v>51.115000000000002</v>
          </cell>
        </row>
        <row r="28">
          <cell r="G28">
            <v>4.8490596000000004</v>
          </cell>
          <cell r="H28">
            <v>11.880196020000003</v>
          </cell>
        </row>
        <row r="29">
          <cell r="B29">
            <v>26.8</v>
          </cell>
        </row>
        <row r="35">
          <cell r="C35">
            <v>137.39999999999998</v>
          </cell>
        </row>
        <row r="40">
          <cell r="E40">
            <v>27.2</v>
          </cell>
        </row>
        <row r="44">
          <cell r="D44">
            <v>98.84</v>
          </cell>
        </row>
        <row r="46">
          <cell r="B46">
            <v>27.6</v>
          </cell>
        </row>
      </sheetData>
      <sheetData sheetId="5">
        <row r="9">
          <cell r="E9">
            <v>10444.344166666666</v>
          </cell>
        </row>
      </sheetData>
      <sheetData sheetId="6">
        <row r="13">
          <cell r="B13">
            <v>16738.580000000002</v>
          </cell>
        </row>
      </sheetData>
      <sheetData sheetId="7"/>
      <sheetData sheetId="8">
        <row r="11">
          <cell r="C11">
            <v>227.01999999999998</v>
          </cell>
        </row>
        <row r="12">
          <cell r="C12">
            <v>50.400000000000006</v>
          </cell>
        </row>
        <row r="13">
          <cell r="C13">
            <v>277.41999999999996</v>
          </cell>
        </row>
        <row r="16">
          <cell r="C16">
            <v>86.57</v>
          </cell>
        </row>
        <row r="17">
          <cell r="C17">
            <v>35.200000000000003</v>
          </cell>
        </row>
        <row r="19">
          <cell r="C19">
            <v>2.1159999999999997</v>
          </cell>
        </row>
        <row r="20">
          <cell r="C20">
            <v>6.0849999999999991</v>
          </cell>
        </row>
        <row r="23">
          <cell r="C23">
            <v>2.76</v>
          </cell>
        </row>
        <row r="26">
          <cell r="C26">
            <v>8.3520000000000021</v>
          </cell>
        </row>
        <row r="27">
          <cell r="C27">
            <v>9.7280000000000015</v>
          </cell>
        </row>
        <row r="28">
          <cell r="C28">
            <v>302.8</v>
          </cell>
        </row>
      </sheetData>
      <sheetData sheetId="9">
        <row r="13">
          <cell r="G13">
            <v>21.159999999999997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PRESUPUESTO CAPILLA!F27C3:F46C3" advise="1">
            <x14:values rows="20">
              <value>
                <val>3.14</val>
              </value>
              <value>
                <val>1.4</val>
              </value>
              <value>
                <val>1.68</val>
              </value>
              <value>
                <val>0.78749999999999998</val>
              </value>
              <value>
                <val>14.639999999999999</val>
              </value>
              <value>
                <val>0.84480000000000011</val>
              </value>
              <value>
                <val>2.34</val>
              </value>
              <value>
                <val>2.0720000000000001</val>
              </value>
              <value>
                <val>5.8400000000000007</val>
              </value>
              <value>
                <val>0.2</val>
              </value>
              <value>
                <val>2.2680000000000007</val>
              </value>
              <value>
                <val>9.5</val>
              </value>
              <value>
                <val>2.6</val>
              </value>
              <value>
                <val>0.89999999999999991</val>
              </value>
              <value>
                <val>0.72719999999999996</val>
              </value>
              <value>
                <val>0.88</val>
              </value>
              <value>
                <val>1.46</val>
              </value>
              <value>
                <val>2.9409999999999998</val>
              </value>
              <value>
                <val>4</val>
              </value>
              <value>
                <val>29.4</val>
              </value>
            </x14:values>
          </x14:oleItem>
        </mc:Choice>
        <mc:Fallback>
          <oleItem name="!PRESUPUESTO CAPILLA!F27C3:F46C3" advise="1"/>
        </mc:Fallback>
      </mc:AlternateContent>
      <mc:AlternateContent xmlns:mc="http://schemas.openxmlformats.org/markup-compatibility/2006">
        <mc:Choice Requires="x14">
          <x14:oleItem name="!PRESUPUESTO CAPILLA!F48C3:F51C3" advise="1">
            <x14:values rows="4">
              <value>
                <val>4.16</val>
              </value>
              <value>
                <val>16.808</val>
              </value>
              <value>
                <val>58.239999999999995</val>
              </value>
              <value>
                <val>186.58250000000004</val>
              </value>
            </x14:values>
          </x14:oleItem>
        </mc:Choice>
        <mc:Fallback>
          <oleItem name="!PRESUPUESTO CAPILLA!F48C3:F51C3" advise="1"/>
        </mc:Fallback>
      </mc:AlternateContent>
      <mc:AlternateContent xmlns:mc="http://schemas.openxmlformats.org/markup-compatibility/2006">
        <mc:Choice Requires="x14">
          <x14:oleItem name="!PRESUPUESTO CAPILLA!F53C3:F58C3" advise="1">
            <x14:values rows="6">
              <value>
                <val>210.738</val>
              </value>
              <value>
                <val>115.89499999999997</val>
              </value>
              <value>
                <val>323.67</val>
              </value>
              <value>
                <val>210.738</val>
              </value>
              <value>
                <val>831.2199999999998</val>
              </value>
              <value>
                <val>40.799999999999997</val>
              </value>
            </x14:values>
          </x14:oleItem>
        </mc:Choice>
        <mc:Fallback>
          <oleItem name="!PRESUPUESTO CAPILLA!F53C3:F58C3" advise="1"/>
        </mc:Fallback>
      </mc:AlternateContent>
      <mc:AlternateContent xmlns:mc="http://schemas.openxmlformats.org/markup-compatibility/2006">
        <mc:Choice Requires="x14">
          <x14:oleItem name="!PRESUPUESTO CAPILLA!F65C3:F69C3" advise="1">
            <x14:values rows="5">
              <value>
                <val>6.6400000000000006</val>
              </value>
              <value>
                <val>33.86</val>
              </value>
              <value>
                <val>9.6999999999999993</val>
              </value>
              <value>
                <val>4.1500000000000004</val>
              </value>
              <value>
                <val>68.22</val>
              </value>
            </x14:values>
          </x14:oleItem>
        </mc:Choice>
        <mc:Fallback>
          <oleItem name="!PRESUPUESTO CAPILLA!F65C3:F69C3" advise="1"/>
        </mc:Fallback>
      </mc:AlternateContent>
      <mc:AlternateContent xmlns:mc="http://schemas.openxmlformats.org/markup-compatibility/2006">
        <mc:Choice Requires="x14">
          <x14:oleItem name="!PRESUPUESTO CAPILLA!F76C3:F78C3" advise="1">
            <x14:values rows="3">
              <value>
                <val>4.8</val>
              </value>
              <value>
                <val>2</val>
              </value>
              <value>
                <val>4</val>
              </value>
            </x14:values>
          </x14:oleItem>
        </mc:Choice>
        <mc:Fallback>
          <oleItem name="!PRESUPUESTO CAPILLA!F76C3:F78C3" advise="1"/>
        </mc:Fallback>
      </mc:AlternateContent>
      <mc:AlternateContent xmlns:mc="http://schemas.openxmlformats.org/markup-compatibility/2006">
        <mc:Choice Requires="x14">
          <x14:oleItem name="!PRESUPUESTO CAPILLA!F80C3:F88C3" advise="1">
            <x14:values rows="9">
              <value>
                <val>36.148223999999999</val>
              </value>
              <value>
                <val>87.788543999999987</val>
              </value>
              <value>
                <val>38.730240000000002</val>
              </value>
              <value>
                <val>19.795456000000001</val>
              </value>
              <value>
                <val>3.4426880000000004</val>
              </value>
              <value>
                <val>9.0370559999999998</val>
              </value>
              <value>
                <val>15.061759999999998</val>
              </value>
              <value>
                <val>7.7408000000000001</val>
              </value>
              <value>
                <val>26.250496000000002</val>
              </value>
            </x14:values>
          </x14:oleItem>
        </mc:Choice>
        <mc:Fallback>
          <oleItem name="!PRESUPUESTO CAPILLA!F80C3:F88C3" advise="1"/>
        </mc:Fallback>
      </mc:AlternateContent>
      <mc:AlternateContent xmlns:mc="http://schemas.openxmlformats.org/markup-compatibility/2006">
        <mc:Choice Requires="x14">
          <x14:oleItem name="!PRESUPUESTO CAPILLA!F90C3:F94C3" advise="1">
            <x14:values rows="5">
              <value>
                <val>650.298</val>
              </value>
              <value>
                <val>179.15799999999999</val>
              </value>
              <value>
                <val>24.32</val>
              </value>
              <value>
                <val>446.82</val>
              </value>
              <value>
                <val>0.92000000000000015</val>
              </value>
            </x14:values>
          </x14:oleItem>
        </mc:Choice>
        <mc:Fallback>
          <oleItem name="!PRESUPUESTO CAPILLA!F90C3:F94C3" advise="1"/>
        </mc:Fallback>
      </mc:AlternateContent>
      <mc:AlternateContent xmlns:mc="http://schemas.openxmlformats.org/markup-compatibility/2006">
        <mc:Choice Requires="x14">
          <x14:oleItem name="!PRESUPUESTO CAPILLA!F96C3:F99C3" advise="1">
            <x14:values rows="4">
              <value>
                <val>1</val>
              </value>
              <value>
                <val>2.13</val>
              </value>
              <value>
                <val>8.9</val>
              </value>
              <value>
                <val>95.625</val>
              </value>
            </x14:values>
          </x14:oleItem>
        </mc:Choice>
        <mc:Fallback>
          <oleItem name="!PRESUPUESTO CAPILLA!F96C3:F99C3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22"/>
  <sheetViews>
    <sheetView tabSelected="1" view="pageBreakPreview" topLeftCell="A373" zoomScaleNormal="100" zoomScaleSheetLayoutView="100" workbookViewId="0">
      <selection activeCell="G228" sqref="G228:G231"/>
    </sheetView>
  </sheetViews>
  <sheetFormatPr baseColWidth="10" defaultColWidth="9.109375" defaultRowHeight="15.6" x14ac:dyDescent="0.3"/>
  <cols>
    <col min="1" max="1" width="10.44140625" style="147" customWidth="1"/>
    <col min="2" max="2" width="46" style="154" customWidth="1"/>
    <col min="3" max="3" width="12.6640625" style="149" bestFit="1" customWidth="1"/>
    <col min="4" max="4" width="6.109375" style="150" customWidth="1"/>
    <col min="5" max="5" width="12.44140625" style="151" customWidth="1"/>
    <col min="6" max="6" width="15.88671875" style="152" bestFit="1" customWidth="1"/>
    <col min="7" max="7" width="18.33203125" style="153" customWidth="1"/>
    <col min="8" max="8" width="18.5546875" bestFit="1" customWidth="1"/>
    <col min="9" max="9" width="26.33203125" style="175" customWidth="1"/>
    <col min="10" max="10" width="29.5546875" customWidth="1"/>
    <col min="11" max="11" width="13.5546875" customWidth="1"/>
    <col min="12" max="12" width="13.88671875" customWidth="1"/>
    <col min="257" max="257" width="7.44140625" customWidth="1"/>
    <col min="258" max="258" width="77.44140625" customWidth="1"/>
    <col min="259" max="259" width="10.5546875" customWidth="1"/>
    <col min="260" max="260" width="5.109375" customWidth="1"/>
    <col min="261" max="261" width="13" customWidth="1"/>
    <col min="262" max="262" width="15.33203125" customWidth="1"/>
    <col min="263" max="263" width="21.33203125" customWidth="1"/>
    <col min="265" max="265" width="26.33203125" customWidth="1"/>
    <col min="266" max="266" width="16.5546875" customWidth="1"/>
    <col min="268" max="268" width="13.88671875" customWidth="1"/>
    <col min="513" max="513" width="7.44140625" customWidth="1"/>
    <col min="514" max="514" width="77.44140625" customWidth="1"/>
    <col min="515" max="515" width="10.5546875" customWidth="1"/>
    <col min="516" max="516" width="5.109375" customWidth="1"/>
    <col min="517" max="517" width="13" customWidth="1"/>
    <col min="518" max="518" width="15.33203125" customWidth="1"/>
    <col min="519" max="519" width="21.33203125" customWidth="1"/>
    <col min="521" max="521" width="26.33203125" customWidth="1"/>
    <col min="522" max="522" width="16.5546875" customWidth="1"/>
    <col min="524" max="524" width="13.88671875" customWidth="1"/>
    <col min="769" max="769" width="7.44140625" customWidth="1"/>
    <col min="770" max="770" width="77.44140625" customWidth="1"/>
    <col min="771" max="771" width="10.5546875" customWidth="1"/>
    <col min="772" max="772" width="5.109375" customWidth="1"/>
    <col min="773" max="773" width="13" customWidth="1"/>
    <col min="774" max="774" width="15.33203125" customWidth="1"/>
    <col min="775" max="775" width="21.33203125" customWidth="1"/>
    <col min="777" max="777" width="26.33203125" customWidth="1"/>
    <col min="778" max="778" width="16.5546875" customWidth="1"/>
    <col min="780" max="780" width="13.88671875" customWidth="1"/>
    <col min="1025" max="1025" width="7.44140625" customWidth="1"/>
    <col min="1026" max="1026" width="77.44140625" customWidth="1"/>
    <col min="1027" max="1027" width="10.5546875" customWidth="1"/>
    <col min="1028" max="1028" width="5.109375" customWidth="1"/>
    <col min="1029" max="1029" width="13" customWidth="1"/>
    <col min="1030" max="1030" width="15.33203125" customWidth="1"/>
    <col min="1031" max="1031" width="21.33203125" customWidth="1"/>
    <col min="1033" max="1033" width="26.33203125" customWidth="1"/>
    <col min="1034" max="1034" width="16.5546875" customWidth="1"/>
    <col min="1036" max="1036" width="13.88671875" customWidth="1"/>
    <col min="1281" max="1281" width="7.44140625" customWidth="1"/>
    <col min="1282" max="1282" width="77.44140625" customWidth="1"/>
    <col min="1283" max="1283" width="10.5546875" customWidth="1"/>
    <col min="1284" max="1284" width="5.109375" customWidth="1"/>
    <col min="1285" max="1285" width="13" customWidth="1"/>
    <col min="1286" max="1286" width="15.33203125" customWidth="1"/>
    <col min="1287" max="1287" width="21.33203125" customWidth="1"/>
    <col min="1289" max="1289" width="26.33203125" customWidth="1"/>
    <col min="1290" max="1290" width="16.5546875" customWidth="1"/>
    <col min="1292" max="1292" width="13.88671875" customWidth="1"/>
    <col min="1537" max="1537" width="7.44140625" customWidth="1"/>
    <col min="1538" max="1538" width="77.44140625" customWidth="1"/>
    <col min="1539" max="1539" width="10.5546875" customWidth="1"/>
    <col min="1540" max="1540" width="5.109375" customWidth="1"/>
    <col min="1541" max="1541" width="13" customWidth="1"/>
    <col min="1542" max="1542" width="15.33203125" customWidth="1"/>
    <col min="1543" max="1543" width="21.33203125" customWidth="1"/>
    <col min="1545" max="1545" width="26.33203125" customWidth="1"/>
    <col min="1546" max="1546" width="16.5546875" customWidth="1"/>
    <col min="1548" max="1548" width="13.88671875" customWidth="1"/>
    <col min="1793" max="1793" width="7.44140625" customWidth="1"/>
    <col min="1794" max="1794" width="77.44140625" customWidth="1"/>
    <col min="1795" max="1795" width="10.5546875" customWidth="1"/>
    <col min="1796" max="1796" width="5.109375" customWidth="1"/>
    <col min="1797" max="1797" width="13" customWidth="1"/>
    <col min="1798" max="1798" width="15.33203125" customWidth="1"/>
    <col min="1799" max="1799" width="21.33203125" customWidth="1"/>
    <col min="1801" max="1801" width="26.33203125" customWidth="1"/>
    <col min="1802" max="1802" width="16.5546875" customWidth="1"/>
    <col min="1804" max="1804" width="13.88671875" customWidth="1"/>
    <col min="2049" max="2049" width="7.44140625" customWidth="1"/>
    <col min="2050" max="2050" width="77.44140625" customWidth="1"/>
    <col min="2051" max="2051" width="10.5546875" customWidth="1"/>
    <col min="2052" max="2052" width="5.109375" customWidth="1"/>
    <col min="2053" max="2053" width="13" customWidth="1"/>
    <col min="2054" max="2054" width="15.33203125" customWidth="1"/>
    <col min="2055" max="2055" width="21.33203125" customWidth="1"/>
    <col min="2057" max="2057" width="26.33203125" customWidth="1"/>
    <col min="2058" max="2058" width="16.5546875" customWidth="1"/>
    <col min="2060" max="2060" width="13.88671875" customWidth="1"/>
    <col min="2305" max="2305" width="7.44140625" customWidth="1"/>
    <col min="2306" max="2306" width="77.44140625" customWidth="1"/>
    <col min="2307" max="2307" width="10.5546875" customWidth="1"/>
    <col min="2308" max="2308" width="5.109375" customWidth="1"/>
    <col min="2309" max="2309" width="13" customWidth="1"/>
    <col min="2310" max="2310" width="15.33203125" customWidth="1"/>
    <col min="2311" max="2311" width="21.33203125" customWidth="1"/>
    <col min="2313" max="2313" width="26.33203125" customWidth="1"/>
    <col min="2314" max="2314" width="16.5546875" customWidth="1"/>
    <col min="2316" max="2316" width="13.88671875" customWidth="1"/>
    <col min="2561" max="2561" width="7.44140625" customWidth="1"/>
    <col min="2562" max="2562" width="77.44140625" customWidth="1"/>
    <col min="2563" max="2563" width="10.5546875" customWidth="1"/>
    <col min="2564" max="2564" width="5.109375" customWidth="1"/>
    <col min="2565" max="2565" width="13" customWidth="1"/>
    <col min="2566" max="2566" width="15.33203125" customWidth="1"/>
    <col min="2567" max="2567" width="21.33203125" customWidth="1"/>
    <col min="2569" max="2569" width="26.33203125" customWidth="1"/>
    <col min="2570" max="2570" width="16.5546875" customWidth="1"/>
    <col min="2572" max="2572" width="13.88671875" customWidth="1"/>
    <col min="2817" max="2817" width="7.44140625" customWidth="1"/>
    <col min="2818" max="2818" width="77.44140625" customWidth="1"/>
    <col min="2819" max="2819" width="10.5546875" customWidth="1"/>
    <col min="2820" max="2820" width="5.109375" customWidth="1"/>
    <col min="2821" max="2821" width="13" customWidth="1"/>
    <col min="2822" max="2822" width="15.33203125" customWidth="1"/>
    <col min="2823" max="2823" width="21.33203125" customWidth="1"/>
    <col min="2825" max="2825" width="26.33203125" customWidth="1"/>
    <col min="2826" max="2826" width="16.5546875" customWidth="1"/>
    <col min="2828" max="2828" width="13.88671875" customWidth="1"/>
    <col min="3073" max="3073" width="7.44140625" customWidth="1"/>
    <col min="3074" max="3074" width="77.44140625" customWidth="1"/>
    <col min="3075" max="3075" width="10.5546875" customWidth="1"/>
    <col min="3076" max="3076" width="5.109375" customWidth="1"/>
    <col min="3077" max="3077" width="13" customWidth="1"/>
    <col min="3078" max="3078" width="15.33203125" customWidth="1"/>
    <col min="3079" max="3079" width="21.33203125" customWidth="1"/>
    <col min="3081" max="3081" width="26.33203125" customWidth="1"/>
    <col min="3082" max="3082" width="16.5546875" customWidth="1"/>
    <col min="3084" max="3084" width="13.88671875" customWidth="1"/>
    <col min="3329" max="3329" width="7.44140625" customWidth="1"/>
    <col min="3330" max="3330" width="77.44140625" customWidth="1"/>
    <col min="3331" max="3331" width="10.5546875" customWidth="1"/>
    <col min="3332" max="3332" width="5.109375" customWidth="1"/>
    <col min="3333" max="3333" width="13" customWidth="1"/>
    <col min="3334" max="3334" width="15.33203125" customWidth="1"/>
    <col min="3335" max="3335" width="21.33203125" customWidth="1"/>
    <col min="3337" max="3337" width="26.33203125" customWidth="1"/>
    <col min="3338" max="3338" width="16.5546875" customWidth="1"/>
    <col min="3340" max="3340" width="13.88671875" customWidth="1"/>
    <col min="3585" max="3585" width="7.44140625" customWidth="1"/>
    <col min="3586" max="3586" width="77.44140625" customWidth="1"/>
    <col min="3587" max="3587" width="10.5546875" customWidth="1"/>
    <col min="3588" max="3588" width="5.109375" customWidth="1"/>
    <col min="3589" max="3589" width="13" customWidth="1"/>
    <col min="3590" max="3590" width="15.33203125" customWidth="1"/>
    <col min="3591" max="3591" width="21.33203125" customWidth="1"/>
    <col min="3593" max="3593" width="26.33203125" customWidth="1"/>
    <col min="3594" max="3594" width="16.5546875" customWidth="1"/>
    <col min="3596" max="3596" width="13.88671875" customWidth="1"/>
    <col min="3841" max="3841" width="7.44140625" customWidth="1"/>
    <col min="3842" max="3842" width="77.44140625" customWidth="1"/>
    <col min="3843" max="3843" width="10.5546875" customWidth="1"/>
    <col min="3844" max="3844" width="5.109375" customWidth="1"/>
    <col min="3845" max="3845" width="13" customWidth="1"/>
    <col min="3846" max="3846" width="15.33203125" customWidth="1"/>
    <col min="3847" max="3847" width="21.33203125" customWidth="1"/>
    <col min="3849" max="3849" width="26.33203125" customWidth="1"/>
    <col min="3850" max="3850" width="16.5546875" customWidth="1"/>
    <col min="3852" max="3852" width="13.88671875" customWidth="1"/>
    <col min="4097" max="4097" width="7.44140625" customWidth="1"/>
    <col min="4098" max="4098" width="77.44140625" customWidth="1"/>
    <col min="4099" max="4099" width="10.5546875" customWidth="1"/>
    <col min="4100" max="4100" width="5.109375" customWidth="1"/>
    <col min="4101" max="4101" width="13" customWidth="1"/>
    <col min="4102" max="4102" width="15.33203125" customWidth="1"/>
    <col min="4103" max="4103" width="21.33203125" customWidth="1"/>
    <col min="4105" max="4105" width="26.33203125" customWidth="1"/>
    <col min="4106" max="4106" width="16.5546875" customWidth="1"/>
    <col min="4108" max="4108" width="13.88671875" customWidth="1"/>
    <col min="4353" max="4353" width="7.44140625" customWidth="1"/>
    <col min="4354" max="4354" width="77.44140625" customWidth="1"/>
    <col min="4355" max="4355" width="10.5546875" customWidth="1"/>
    <col min="4356" max="4356" width="5.109375" customWidth="1"/>
    <col min="4357" max="4357" width="13" customWidth="1"/>
    <col min="4358" max="4358" width="15.33203125" customWidth="1"/>
    <col min="4359" max="4359" width="21.33203125" customWidth="1"/>
    <col min="4361" max="4361" width="26.33203125" customWidth="1"/>
    <col min="4362" max="4362" width="16.5546875" customWidth="1"/>
    <col min="4364" max="4364" width="13.88671875" customWidth="1"/>
    <col min="4609" max="4609" width="7.44140625" customWidth="1"/>
    <col min="4610" max="4610" width="77.44140625" customWidth="1"/>
    <col min="4611" max="4611" width="10.5546875" customWidth="1"/>
    <col min="4612" max="4612" width="5.109375" customWidth="1"/>
    <col min="4613" max="4613" width="13" customWidth="1"/>
    <col min="4614" max="4614" width="15.33203125" customWidth="1"/>
    <col min="4615" max="4615" width="21.33203125" customWidth="1"/>
    <col min="4617" max="4617" width="26.33203125" customWidth="1"/>
    <col min="4618" max="4618" width="16.5546875" customWidth="1"/>
    <col min="4620" max="4620" width="13.88671875" customWidth="1"/>
    <col min="4865" max="4865" width="7.44140625" customWidth="1"/>
    <col min="4866" max="4866" width="77.44140625" customWidth="1"/>
    <col min="4867" max="4867" width="10.5546875" customWidth="1"/>
    <col min="4868" max="4868" width="5.109375" customWidth="1"/>
    <col min="4869" max="4869" width="13" customWidth="1"/>
    <col min="4870" max="4870" width="15.33203125" customWidth="1"/>
    <col min="4871" max="4871" width="21.33203125" customWidth="1"/>
    <col min="4873" max="4873" width="26.33203125" customWidth="1"/>
    <col min="4874" max="4874" width="16.5546875" customWidth="1"/>
    <col min="4876" max="4876" width="13.88671875" customWidth="1"/>
    <col min="5121" max="5121" width="7.44140625" customWidth="1"/>
    <col min="5122" max="5122" width="77.44140625" customWidth="1"/>
    <col min="5123" max="5123" width="10.5546875" customWidth="1"/>
    <col min="5124" max="5124" width="5.109375" customWidth="1"/>
    <col min="5125" max="5125" width="13" customWidth="1"/>
    <col min="5126" max="5126" width="15.33203125" customWidth="1"/>
    <col min="5127" max="5127" width="21.33203125" customWidth="1"/>
    <col min="5129" max="5129" width="26.33203125" customWidth="1"/>
    <col min="5130" max="5130" width="16.5546875" customWidth="1"/>
    <col min="5132" max="5132" width="13.88671875" customWidth="1"/>
    <col min="5377" max="5377" width="7.44140625" customWidth="1"/>
    <col min="5378" max="5378" width="77.44140625" customWidth="1"/>
    <col min="5379" max="5379" width="10.5546875" customWidth="1"/>
    <col min="5380" max="5380" width="5.109375" customWidth="1"/>
    <col min="5381" max="5381" width="13" customWidth="1"/>
    <col min="5382" max="5382" width="15.33203125" customWidth="1"/>
    <col min="5383" max="5383" width="21.33203125" customWidth="1"/>
    <col min="5385" max="5385" width="26.33203125" customWidth="1"/>
    <col min="5386" max="5386" width="16.5546875" customWidth="1"/>
    <col min="5388" max="5388" width="13.88671875" customWidth="1"/>
    <col min="5633" max="5633" width="7.44140625" customWidth="1"/>
    <col min="5634" max="5634" width="77.44140625" customWidth="1"/>
    <col min="5635" max="5635" width="10.5546875" customWidth="1"/>
    <col min="5636" max="5636" width="5.109375" customWidth="1"/>
    <col min="5637" max="5637" width="13" customWidth="1"/>
    <col min="5638" max="5638" width="15.33203125" customWidth="1"/>
    <col min="5639" max="5639" width="21.33203125" customWidth="1"/>
    <col min="5641" max="5641" width="26.33203125" customWidth="1"/>
    <col min="5642" max="5642" width="16.5546875" customWidth="1"/>
    <col min="5644" max="5644" width="13.88671875" customWidth="1"/>
    <col min="5889" max="5889" width="7.44140625" customWidth="1"/>
    <col min="5890" max="5890" width="77.44140625" customWidth="1"/>
    <col min="5891" max="5891" width="10.5546875" customWidth="1"/>
    <col min="5892" max="5892" width="5.109375" customWidth="1"/>
    <col min="5893" max="5893" width="13" customWidth="1"/>
    <col min="5894" max="5894" width="15.33203125" customWidth="1"/>
    <col min="5895" max="5895" width="21.33203125" customWidth="1"/>
    <col min="5897" max="5897" width="26.33203125" customWidth="1"/>
    <col min="5898" max="5898" width="16.5546875" customWidth="1"/>
    <col min="5900" max="5900" width="13.88671875" customWidth="1"/>
    <col min="6145" max="6145" width="7.44140625" customWidth="1"/>
    <col min="6146" max="6146" width="77.44140625" customWidth="1"/>
    <col min="6147" max="6147" width="10.5546875" customWidth="1"/>
    <col min="6148" max="6148" width="5.109375" customWidth="1"/>
    <col min="6149" max="6149" width="13" customWidth="1"/>
    <col min="6150" max="6150" width="15.33203125" customWidth="1"/>
    <col min="6151" max="6151" width="21.33203125" customWidth="1"/>
    <col min="6153" max="6153" width="26.33203125" customWidth="1"/>
    <col min="6154" max="6154" width="16.5546875" customWidth="1"/>
    <col min="6156" max="6156" width="13.88671875" customWidth="1"/>
    <col min="6401" max="6401" width="7.44140625" customWidth="1"/>
    <col min="6402" max="6402" width="77.44140625" customWidth="1"/>
    <col min="6403" max="6403" width="10.5546875" customWidth="1"/>
    <col min="6404" max="6404" width="5.109375" customWidth="1"/>
    <col min="6405" max="6405" width="13" customWidth="1"/>
    <col min="6406" max="6406" width="15.33203125" customWidth="1"/>
    <col min="6407" max="6407" width="21.33203125" customWidth="1"/>
    <col min="6409" max="6409" width="26.33203125" customWidth="1"/>
    <col min="6410" max="6410" width="16.5546875" customWidth="1"/>
    <col min="6412" max="6412" width="13.88671875" customWidth="1"/>
    <col min="6657" max="6657" width="7.44140625" customWidth="1"/>
    <col min="6658" max="6658" width="77.44140625" customWidth="1"/>
    <col min="6659" max="6659" width="10.5546875" customWidth="1"/>
    <col min="6660" max="6660" width="5.109375" customWidth="1"/>
    <col min="6661" max="6661" width="13" customWidth="1"/>
    <col min="6662" max="6662" width="15.33203125" customWidth="1"/>
    <col min="6663" max="6663" width="21.33203125" customWidth="1"/>
    <col min="6665" max="6665" width="26.33203125" customWidth="1"/>
    <col min="6666" max="6666" width="16.5546875" customWidth="1"/>
    <col min="6668" max="6668" width="13.88671875" customWidth="1"/>
    <col min="6913" max="6913" width="7.44140625" customWidth="1"/>
    <col min="6914" max="6914" width="77.44140625" customWidth="1"/>
    <col min="6915" max="6915" width="10.5546875" customWidth="1"/>
    <col min="6916" max="6916" width="5.109375" customWidth="1"/>
    <col min="6917" max="6917" width="13" customWidth="1"/>
    <col min="6918" max="6918" width="15.33203125" customWidth="1"/>
    <col min="6919" max="6919" width="21.33203125" customWidth="1"/>
    <col min="6921" max="6921" width="26.33203125" customWidth="1"/>
    <col min="6922" max="6922" width="16.5546875" customWidth="1"/>
    <col min="6924" max="6924" width="13.88671875" customWidth="1"/>
    <col min="7169" max="7169" width="7.44140625" customWidth="1"/>
    <col min="7170" max="7170" width="77.44140625" customWidth="1"/>
    <col min="7171" max="7171" width="10.5546875" customWidth="1"/>
    <col min="7172" max="7172" width="5.109375" customWidth="1"/>
    <col min="7173" max="7173" width="13" customWidth="1"/>
    <col min="7174" max="7174" width="15.33203125" customWidth="1"/>
    <col min="7175" max="7175" width="21.33203125" customWidth="1"/>
    <col min="7177" max="7177" width="26.33203125" customWidth="1"/>
    <col min="7178" max="7178" width="16.5546875" customWidth="1"/>
    <col min="7180" max="7180" width="13.88671875" customWidth="1"/>
    <col min="7425" max="7425" width="7.44140625" customWidth="1"/>
    <col min="7426" max="7426" width="77.44140625" customWidth="1"/>
    <col min="7427" max="7427" width="10.5546875" customWidth="1"/>
    <col min="7428" max="7428" width="5.109375" customWidth="1"/>
    <col min="7429" max="7429" width="13" customWidth="1"/>
    <col min="7430" max="7430" width="15.33203125" customWidth="1"/>
    <col min="7431" max="7431" width="21.33203125" customWidth="1"/>
    <col min="7433" max="7433" width="26.33203125" customWidth="1"/>
    <col min="7434" max="7434" width="16.5546875" customWidth="1"/>
    <col min="7436" max="7436" width="13.88671875" customWidth="1"/>
    <col min="7681" max="7681" width="7.44140625" customWidth="1"/>
    <col min="7682" max="7682" width="77.44140625" customWidth="1"/>
    <col min="7683" max="7683" width="10.5546875" customWidth="1"/>
    <col min="7684" max="7684" width="5.109375" customWidth="1"/>
    <col min="7685" max="7685" width="13" customWidth="1"/>
    <col min="7686" max="7686" width="15.33203125" customWidth="1"/>
    <col min="7687" max="7687" width="21.33203125" customWidth="1"/>
    <col min="7689" max="7689" width="26.33203125" customWidth="1"/>
    <col min="7690" max="7690" width="16.5546875" customWidth="1"/>
    <col min="7692" max="7692" width="13.88671875" customWidth="1"/>
    <col min="7937" max="7937" width="7.44140625" customWidth="1"/>
    <col min="7938" max="7938" width="77.44140625" customWidth="1"/>
    <col min="7939" max="7939" width="10.5546875" customWidth="1"/>
    <col min="7940" max="7940" width="5.109375" customWidth="1"/>
    <col min="7941" max="7941" width="13" customWidth="1"/>
    <col min="7942" max="7942" width="15.33203125" customWidth="1"/>
    <col min="7943" max="7943" width="21.33203125" customWidth="1"/>
    <col min="7945" max="7945" width="26.33203125" customWidth="1"/>
    <col min="7946" max="7946" width="16.5546875" customWidth="1"/>
    <col min="7948" max="7948" width="13.88671875" customWidth="1"/>
    <col min="8193" max="8193" width="7.44140625" customWidth="1"/>
    <col min="8194" max="8194" width="77.44140625" customWidth="1"/>
    <col min="8195" max="8195" width="10.5546875" customWidth="1"/>
    <col min="8196" max="8196" width="5.109375" customWidth="1"/>
    <col min="8197" max="8197" width="13" customWidth="1"/>
    <col min="8198" max="8198" width="15.33203125" customWidth="1"/>
    <col min="8199" max="8199" width="21.33203125" customWidth="1"/>
    <col min="8201" max="8201" width="26.33203125" customWidth="1"/>
    <col min="8202" max="8202" width="16.5546875" customWidth="1"/>
    <col min="8204" max="8204" width="13.88671875" customWidth="1"/>
    <col min="8449" max="8449" width="7.44140625" customWidth="1"/>
    <col min="8450" max="8450" width="77.44140625" customWidth="1"/>
    <col min="8451" max="8451" width="10.5546875" customWidth="1"/>
    <col min="8452" max="8452" width="5.109375" customWidth="1"/>
    <col min="8453" max="8453" width="13" customWidth="1"/>
    <col min="8454" max="8454" width="15.33203125" customWidth="1"/>
    <col min="8455" max="8455" width="21.33203125" customWidth="1"/>
    <col min="8457" max="8457" width="26.33203125" customWidth="1"/>
    <col min="8458" max="8458" width="16.5546875" customWidth="1"/>
    <col min="8460" max="8460" width="13.88671875" customWidth="1"/>
    <col min="8705" max="8705" width="7.44140625" customWidth="1"/>
    <col min="8706" max="8706" width="77.44140625" customWidth="1"/>
    <col min="8707" max="8707" width="10.5546875" customWidth="1"/>
    <col min="8708" max="8708" width="5.109375" customWidth="1"/>
    <col min="8709" max="8709" width="13" customWidth="1"/>
    <col min="8710" max="8710" width="15.33203125" customWidth="1"/>
    <col min="8711" max="8711" width="21.33203125" customWidth="1"/>
    <col min="8713" max="8713" width="26.33203125" customWidth="1"/>
    <col min="8714" max="8714" width="16.5546875" customWidth="1"/>
    <col min="8716" max="8716" width="13.88671875" customWidth="1"/>
    <col min="8961" max="8961" width="7.44140625" customWidth="1"/>
    <col min="8962" max="8962" width="77.44140625" customWidth="1"/>
    <col min="8963" max="8963" width="10.5546875" customWidth="1"/>
    <col min="8964" max="8964" width="5.109375" customWidth="1"/>
    <col min="8965" max="8965" width="13" customWidth="1"/>
    <col min="8966" max="8966" width="15.33203125" customWidth="1"/>
    <col min="8967" max="8967" width="21.33203125" customWidth="1"/>
    <col min="8969" max="8969" width="26.33203125" customWidth="1"/>
    <col min="8970" max="8970" width="16.5546875" customWidth="1"/>
    <col min="8972" max="8972" width="13.88671875" customWidth="1"/>
    <col min="9217" max="9217" width="7.44140625" customWidth="1"/>
    <col min="9218" max="9218" width="77.44140625" customWidth="1"/>
    <col min="9219" max="9219" width="10.5546875" customWidth="1"/>
    <col min="9220" max="9220" width="5.109375" customWidth="1"/>
    <col min="9221" max="9221" width="13" customWidth="1"/>
    <col min="9222" max="9222" width="15.33203125" customWidth="1"/>
    <col min="9223" max="9223" width="21.33203125" customWidth="1"/>
    <col min="9225" max="9225" width="26.33203125" customWidth="1"/>
    <col min="9226" max="9226" width="16.5546875" customWidth="1"/>
    <col min="9228" max="9228" width="13.88671875" customWidth="1"/>
    <col min="9473" max="9473" width="7.44140625" customWidth="1"/>
    <col min="9474" max="9474" width="77.44140625" customWidth="1"/>
    <col min="9475" max="9475" width="10.5546875" customWidth="1"/>
    <col min="9476" max="9476" width="5.109375" customWidth="1"/>
    <col min="9477" max="9477" width="13" customWidth="1"/>
    <col min="9478" max="9478" width="15.33203125" customWidth="1"/>
    <col min="9479" max="9479" width="21.33203125" customWidth="1"/>
    <col min="9481" max="9481" width="26.33203125" customWidth="1"/>
    <col min="9482" max="9482" width="16.5546875" customWidth="1"/>
    <col min="9484" max="9484" width="13.88671875" customWidth="1"/>
    <col min="9729" max="9729" width="7.44140625" customWidth="1"/>
    <col min="9730" max="9730" width="77.44140625" customWidth="1"/>
    <col min="9731" max="9731" width="10.5546875" customWidth="1"/>
    <col min="9732" max="9732" width="5.109375" customWidth="1"/>
    <col min="9733" max="9733" width="13" customWidth="1"/>
    <col min="9734" max="9734" width="15.33203125" customWidth="1"/>
    <col min="9735" max="9735" width="21.33203125" customWidth="1"/>
    <col min="9737" max="9737" width="26.33203125" customWidth="1"/>
    <col min="9738" max="9738" width="16.5546875" customWidth="1"/>
    <col min="9740" max="9740" width="13.88671875" customWidth="1"/>
    <col min="9985" max="9985" width="7.44140625" customWidth="1"/>
    <col min="9986" max="9986" width="77.44140625" customWidth="1"/>
    <col min="9987" max="9987" width="10.5546875" customWidth="1"/>
    <col min="9988" max="9988" width="5.109375" customWidth="1"/>
    <col min="9989" max="9989" width="13" customWidth="1"/>
    <col min="9990" max="9990" width="15.33203125" customWidth="1"/>
    <col min="9991" max="9991" width="21.33203125" customWidth="1"/>
    <col min="9993" max="9993" width="26.33203125" customWidth="1"/>
    <col min="9994" max="9994" width="16.5546875" customWidth="1"/>
    <col min="9996" max="9996" width="13.88671875" customWidth="1"/>
    <col min="10241" max="10241" width="7.44140625" customWidth="1"/>
    <col min="10242" max="10242" width="77.44140625" customWidth="1"/>
    <col min="10243" max="10243" width="10.5546875" customWidth="1"/>
    <col min="10244" max="10244" width="5.109375" customWidth="1"/>
    <col min="10245" max="10245" width="13" customWidth="1"/>
    <col min="10246" max="10246" width="15.33203125" customWidth="1"/>
    <col min="10247" max="10247" width="21.33203125" customWidth="1"/>
    <col min="10249" max="10249" width="26.33203125" customWidth="1"/>
    <col min="10250" max="10250" width="16.5546875" customWidth="1"/>
    <col min="10252" max="10252" width="13.88671875" customWidth="1"/>
    <col min="10497" max="10497" width="7.44140625" customWidth="1"/>
    <col min="10498" max="10498" width="77.44140625" customWidth="1"/>
    <col min="10499" max="10499" width="10.5546875" customWidth="1"/>
    <col min="10500" max="10500" width="5.109375" customWidth="1"/>
    <col min="10501" max="10501" width="13" customWidth="1"/>
    <col min="10502" max="10502" width="15.33203125" customWidth="1"/>
    <col min="10503" max="10503" width="21.33203125" customWidth="1"/>
    <col min="10505" max="10505" width="26.33203125" customWidth="1"/>
    <col min="10506" max="10506" width="16.5546875" customWidth="1"/>
    <col min="10508" max="10508" width="13.88671875" customWidth="1"/>
    <col min="10753" max="10753" width="7.44140625" customWidth="1"/>
    <col min="10754" max="10754" width="77.44140625" customWidth="1"/>
    <col min="10755" max="10755" width="10.5546875" customWidth="1"/>
    <col min="10756" max="10756" width="5.109375" customWidth="1"/>
    <col min="10757" max="10757" width="13" customWidth="1"/>
    <col min="10758" max="10758" width="15.33203125" customWidth="1"/>
    <col min="10759" max="10759" width="21.33203125" customWidth="1"/>
    <col min="10761" max="10761" width="26.33203125" customWidth="1"/>
    <col min="10762" max="10762" width="16.5546875" customWidth="1"/>
    <col min="10764" max="10764" width="13.88671875" customWidth="1"/>
    <col min="11009" max="11009" width="7.44140625" customWidth="1"/>
    <col min="11010" max="11010" width="77.44140625" customWidth="1"/>
    <col min="11011" max="11011" width="10.5546875" customWidth="1"/>
    <col min="11012" max="11012" width="5.109375" customWidth="1"/>
    <col min="11013" max="11013" width="13" customWidth="1"/>
    <col min="11014" max="11014" width="15.33203125" customWidth="1"/>
    <col min="11015" max="11015" width="21.33203125" customWidth="1"/>
    <col min="11017" max="11017" width="26.33203125" customWidth="1"/>
    <col min="11018" max="11018" width="16.5546875" customWidth="1"/>
    <col min="11020" max="11020" width="13.88671875" customWidth="1"/>
    <col min="11265" max="11265" width="7.44140625" customWidth="1"/>
    <col min="11266" max="11266" width="77.44140625" customWidth="1"/>
    <col min="11267" max="11267" width="10.5546875" customWidth="1"/>
    <col min="11268" max="11268" width="5.109375" customWidth="1"/>
    <col min="11269" max="11269" width="13" customWidth="1"/>
    <col min="11270" max="11270" width="15.33203125" customWidth="1"/>
    <col min="11271" max="11271" width="21.33203125" customWidth="1"/>
    <col min="11273" max="11273" width="26.33203125" customWidth="1"/>
    <col min="11274" max="11274" width="16.5546875" customWidth="1"/>
    <col min="11276" max="11276" width="13.88671875" customWidth="1"/>
    <col min="11521" max="11521" width="7.44140625" customWidth="1"/>
    <col min="11522" max="11522" width="77.44140625" customWidth="1"/>
    <col min="11523" max="11523" width="10.5546875" customWidth="1"/>
    <col min="11524" max="11524" width="5.109375" customWidth="1"/>
    <col min="11525" max="11525" width="13" customWidth="1"/>
    <col min="11526" max="11526" width="15.33203125" customWidth="1"/>
    <col min="11527" max="11527" width="21.33203125" customWidth="1"/>
    <col min="11529" max="11529" width="26.33203125" customWidth="1"/>
    <col min="11530" max="11530" width="16.5546875" customWidth="1"/>
    <col min="11532" max="11532" width="13.88671875" customWidth="1"/>
    <col min="11777" max="11777" width="7.44140625" customWidth="1"/>
    <col min="11778" max="11778" width="77.44140625" customWidth="1"/>
    <col min="11779" max="11779" width="10.5546875" customWidth="1"/>
    <col min="11780" max="11780" width="5.109375" customWidth="1"/>
    <col min="11781" max="11781" width="13" customWidth="1"/>
    <col min="11782" max="11782" width="15.33203125" customWidth="1"/>
    <col min="11783" max="11783" width="21.33203125" customWidth="1"/>
    <col min="11785" max="11785" width="26.33203125" customWidth="1"/>
    <col min="11786" max="11786" width="16.5546875" customWidth="1"/>
    <col min="11788" max="11788" width="13.88671875" customWidth="1"/>
    <col min="12033" max="12033" width="7.44140625" customWidth="1"/>
    <col min="12034" max="12034" width="77.44140625" customWidth="1"/>
    <col min="12035" max="12035" width="10.5546875" customWidth="1"/>
    <col min="12036" max="12036" width="5.109375" customWidth="1"/>
    <col min="12037" max="12037" width="13" customWidth="1"/>
    <col min="12038" max="12038" width="15.33203125" customWidth="1"/>
    <col min="12039" max="12039" width="21.33203125" customWidth="1"/>
    <col min="12041" max="12041" width="26.33203125" customWidth="1"/>
    <col min="12042" max="12042" width="16.5546875" customWidth="1"/>
    <col min="12044" max="12044" width="13.88671875" customWidth="1"/>
    <col min="12289" max="12289" width="7.44140625" customWidth="1"/>
    <col min="12290" max="12290" width="77.44140625" customWidth="1"/>
    <col min="12291" max="12291" width="10.5546875" customWidth="1"/>
    <col min="12292" max="12292" width="5.109375" customWidth="1"/>
    <col min="12293" max="12293" width="13" customWidth="1"/>
    <col min="12294" max="12294" width="15.33203125" customWidth="1"/>
    <col min="12295" max="12295" width="21.33203125" customWidth="1"/>
    <col min="12297" max="12297" width="26.33203125" customWidth="1"/>
    <col min="12298" max="12298" width="16.5546875" customWidth="1"/>
    <col min="12300" max="12300" width="13.88671875" customWidth="1"/>
    <col min="12545" max="12545" width="7.44140625" customWidth="1"/>
    <col min="12546" max="12546" width="77.44140625" customWidth="1"/>
    <col min="12547" max="12547" width="10.5546875" customWidth="1"/>
    <col min="12548" max="12548" width="5.109375" customWidth="1"/>
    <col min="12549" max="12549" width="13" customWidth="1"/>
    <col min="12550" max="12550" width="15.33203125" customWidth="1"/>
    <col min="12551" max="12551" width="21.33203125" customWidth="1"/>
    <col min="12553" max="12553" width="26.33203125" customWidth="1"/>
    <col min="12554" max="12554" width="16.5546875" customWidth="1"/>
    <col min="12556" max="12556" width="13.88671875" customWidth="1"/>
    <col min="12801" max="12801" width="7.44140625" customWidth="1"/>
    <col min="12802" max="12802" width="77.44140625" customWidth="1"/>
    <col min="12803" max="12803" width="10.5546875" customWidth="1"/>
    <col min="12804" max="12804" width="5.109375" customWidth="1"/>
    <col min="12805" max="12805" width="13" customWidth="1"/>
    <col min="12806" max="12806" width="15.33203125" customWidth="1"/>
    <col min="12807" max="12807" width="21.33203125" customWidth="1"/>
    <col min="12809" max="12809" width="26.33203125" customWidth="1"/>
    <col min="12810" max="12810" width="16.5546875" customWidth="1"/>
    <col min="12812" max="12812" width="13.88671875" customWidth="1"/>
    <col min="13057" max="13057" width="7.44140625" customWidth="1"/>
    <col min="13058" max="13058" width="77.44140625" customWidth="1"/>
    <col min="13059" max="13059" width="10.5546875" customWidth="1"/>
    <col min="13060" max="13060" width="5.109375" customWidth="1"/>
    <col min="13061" max="13061" width="13" customWidth="1"/>
    <col min="13062" max="13062" width="15.33203125" customWidth="1"/>
    <col min="13063" max="13063" width="21.33203125" customWidth="1"/>
    <col min="13065" max="13065" width="26.33203125" customWidth="1"/>
    <col min="13066" max="13066" width="16.5546875" customWidth="1"/>
    <col min="13068" max="13068" width="13.88671875" customWidth="1"/>
    <col min="13313" max="13313" width="7.44140625" customWidth="1"/>
    <col min="13314" max="13314" width="77.44140625" customWidth="1"/>
    <col min="13315" max="13315" width="10.5546875" customWidth="1"/>
    <col min="13316" max="13316" width="5.109375" customWidth="1"/>
    <col min="13317" max="13317" width="13" customWidth="1"/>
    <col min="13318" max="13318" width="15.33203125" customWidth="1"/>
    <col min="13319" max="13319" width="21.33203125" customWidth="1"/>
    <col min="13321" max="13321" width="26.33203125" customWidth="1"/>
    <col min="13322" max="13322" width="16.5546875" customWidth="1"/>
    <col min="13324" max="13324" width="13.88671875" customWidth="1"/>
    <col min="13569" max="13569" width="7.44140625" customWidth="1"/>
    <col min="13570" max="13570" width="77.44140625" customWidth="1"/>
    <col min="13571" max="13571" width="10.5546875" customWidth="1"/>
    <col min="13572" max="13572" width="5.109375" customWidth="1"/>
    <col min="13573" max="13573" width="13" customWidth="1"/>
    <col min="13574" max="13574" width="15.33203125" customWidth="1"/>
    <col min="13575" max="13575" width="21.33203125" customWidth="1"/>
    <col min="13577" max="13577" width="26.33203125" customWidth="1"/>
    <col min="13578" max="13578" width="16.5546875" customWidth="1"/>
    <col min="13580" max="13580" width="13.88671875" customWidth="1"/>
    <col min="13825" max="13825" width="7.44140625" customWidth="1"/>
    <col min="13826" max="13826" width="77.44140625" customWidth="1"/>
    <col min="13827" max="13827" width="10.5546875" customWidth="1"/>
    <col min="13828" max="13828" width="5.109375" customWidth="1"/>
    <col min="13829" max="13829" width="13" customWidth="1"/>
    <col min="13830" max="13830" width="15.33203125" customWidth="1"/>
    <col min="13831" max="13831" width="21.33203125" customWidth="1"/>
    <col min="13833" max="13833" width="26.33203125" customWidth="1"/>
    <col min="13834" max="13834" width="16.5546875" customWidth="1"/>
    <col min="13836" max="13836" width="13.88671875" customWidth="1"/>
    <col min="14081" max="14081" width="7.44140625" customWidth="1"/>
    <col min="14082" max="14082" width="77.44140625" customWidth="1"/>
    <col min="14083" max="14083" width="10.5546875" customWidth="1"/>
    <col min="14084" max="14084" width="5.109375" customWidth="1"/>
    <col min="14085" max="14085" width="13" customWidth="1"/>
    <col min="14086" max="14086" width="15.33203125" customWidth="1"/>
    <col min="14087" max="14087" width="21.33203125" customWidth="1"/>
    <col min="14089" max="14089" width="26.33203125" customWidth="1"/>
    <col min="14090" max="14090" width="16.5546875" customWidth="1"/>
    <col min="14092" max="14092" width="13.88671875" customWidth="1"/>
    <col min="14337" max="14337" width="7.44140625" customWidth="1"/>
    <col min="14338" max="14338" width="77.44140625" customWidth="1"/>
    <col min="14339" max="14339" width="10.5546875" customWidth="1"/>
    <col min="14340" max="14340" width="5.109375" customWidth="1"/>
    <col min="14341" max="14341" width="13" customWidth="1"/>
    <col min="14342" max="14342" width="15.33203125" customWidth="1"/>
    <col min="14343" max="14343" width="21.33203125" customWidth="1"/>
    <col min="14345" max="14345" width="26.33203125" customWidth="1"/>
    <col min="14346" max="14346" width="16.5546875" customWidth="1"/>
    <col min="14348" max="14348" width="13.88671875" customWidth="1"/>
    <col min="14593" max="14593" width="7.44140625" customWidth="1"/>
    <col min="14594" max="14594" width="77.44140625" customWidth="1"/>
    <col min="14595" max="14595" width="10.5546875" customWidth="1"/>
    <col min="14596" max="14596" width="5.109375" customWidth="1"/>
    <col min="14597" max="14597" width="13" customWidth="1"/>
    <col min="14598" max="14598" width="15.33203125" customWidth="1"/>
    <col min="14599" max="14599" width="21.33203125" customWidth="1"/>
    <col min="14601" max="14601" width="26.33203125" customWidth="1"/>
    <col min="14602" max="14602" width="16.5546875" customWidth="1"/>
    <col min="14604" max="14604" width="13.88671875" customWidth="1"/>
    <col min="14849" max="14849" width="7.44140625" customWidth="1"/>
    <col min="14850" max="14850" width="77.44140625" customWidth="1"/>
    <col min="14851" max="14851" width="10.5546875" customWidth="1"/>
    <col min="14852" max="14852" width="5.109375" customWidth="1"/>
    <col min="14853" max="14853" width="13" customWidth="1"/>
    <col min="14854" max="14854" width="15.33203125" customWidth="1"/>
    <col min="14855" max="14855" width="21.33203125" customWidth="1"/>
    <col min="14857" max="14857" width="26.33203125" customWidth="1"/>
    <col min="14858" max="14858" width="16.5546875" customWidth="1"/>
    <col min="14860" max="14860" width="13.88671875" customWidth="1"/>
    <col min="15105" max="15105" width="7.44140625" customWidth="1"/>
    <col min="15106" max="15106" width="77.44140625" customWidth="1"/>
    <col min="15107" max="15107" width="10.5546875" customWidth="1"/>
    <col min="15108" max="15108" width="5.109375" customWidth="1"/>
    <col min="15109" max="15109" width="13" customWidth="1"/>
    <col min="15110" max="15110" width="15.33203125" customWidth="1"/>
    <col min="15111" max="15111" width="21.33203125" customWidth="1"/>
    <col min="15113" max="15113" width="26.33203125" customWidth="1"/>
    <col min="15114" max="15114" width="16.5546875" customWidth="1"/>
    <col min="15116" max="15116" width="13.88671875" customWidth="1"/>
    <col min="15361" max="15361" width="7.44140625" customWidth="1"/>
    <col min="15362" max="15362" width="77.44140625" customWidth="1"/>
    <col min="15363" max="15363" width="10.5546875" customWidth="1"/>
    <col min="15364" max="15364" width="5.109375" customWidth="1"/>
    <col min="15365" max="15365" width="13" customWidth="1"/>
    <col min="15366" max="15366" width="15.33203125" customWidth="1"/>
    <col min="15367" max="15367" width="21.33203125" customWidth="1"/>
    <col min="15369" max="15369" width="26.33203125" customWidth="1"/>
    <col min="15370" max="15370" width="16.5546875" customWidth="1"/>
    <col min="15372" max="15372" width="13.88671875" customWidth="1"/>
    <col min="15617" max="15617" width="7.44140625" customWidth="1"/>
    <col min="15618" max="15618" width="77.44140625" customWidth="1"/>
    <col min="15619" max="15619" width="10.5546875" customWidth="1"/>
    <col min="15620" max="15620" width="5.109375" customWidth="1"/>
    <col min="15621" max="15621" width="13" customWidth="1"/>
    <col min="15622" max="15622" width="15.33203125" customWidth="1"/>
    <col min="15623" max="15623" width="21.33203125" customWidth="1"/>
    <col min="15625" max="15625" width="26.33203125" customWidth="1"/>
    <col min="15626" max="15626" width="16.5546875" customWidth="1"/>
    <col min="15628" max="15628" width="13.88671875" customWidth="1"/>
    <col min="15873" max="15873" width="7.44140625" customWidth="1"/>
    <col min="15874" max="15874" width="77.44140625" customWidth="1"/>
    <col min="15875" max="15875" width="10.5546875" customWidth="1"/>
    <col min="15876" max="15876" width="5.109375" customWidth="1"/>
    <col min="15877" max="15877" width="13" customWidth="1"/>
    <col min="15878" max="15878" width="15.33203125" customWidth="1"/>
    <col min="15879" max="15879" width="21.33203125" customWidth="1"/>
    <col min="15881" max="15881" width="26.33203125" customWidth="1"/>
    <col min="15882" max="15882" width="16.5546875" customWidth="1"/>
    <col min="15884" max="15884" width="13.88671875" customWidth="1"/>
    <col min="16129" max="16129" width="7.44140625" customWidth="1"/>
    <col min="16130" max="16130" width="77.44140625" customWidth="1"/>
    <col min="16131" max="16131" width="10.5546875" customWidth="1"/>
    <col min="16132" max="16132" width="5.109375" customWidth="1"/>
    <col min="16133" max="16133" width="13" customWidth="1"/>
    <col min="16134" max="16134" width="15.33203125" customWidth="1"/>
    <col min="16135" max="16135" width="21.33203125" customWidth="1"/>
    <col min="16137" max="16137" width="26.33203125" customWidth="1"/>
    <col min="16138" max="16138" width="16.5546875" customWidth="1"/>
    <col min="16140" max="16140" width="13.88671875" customWidth="1"/>
  </cols>
  <sheetData>
    <row r="1" spans="1:8" ht="9.75" customHeight="1" x14ac:dyDescent="0.3">
      <c r="A1" s="69"/>
      <c r="B1" s="41"/>
      <c r="C1" s="40"/>
      <c r="D1" s="59"/>
      <c r="E1" s="40"/>
      <c r="F1" s="44"/>
      <c r="G1" s="35"/>
      <c r="H1" s="1"/>
    </row>
    <row r="2" spans="1:8" ht="9.75" customHeight="1" x14ac:dyDescent="0.4">
      <c r="A2" s="2"/>
      <c r="B2" s="3"/>
      <c r="C2" s="3"/>
      <c r="D2" s="3"/>
      <c r="E2" s="4"/>
      <c r="F2" s="3"/>
      <c r="G2" s="3"/>
      <c r="H2" s="5"/>
    </row>
    <row r="3" spans="1:8" ht="9.75" customHeight="1" x14ac:dyDescent="0.4">
      <c r="A3" s="2"/>
      <c r="B3" s="3"/>
      <c r="C3" s="3"/>
      <c r="D3" s="3"/>
      <c r="E3" s="4"/>
      <c r="F3" s="3"/>
      <c r="G3" s="3"/>
      <c r="H3" s="5"/>
    </row>
    <row r="4" spans="1:8" ht="9.75" customHeight="1" x14ac:dyDescent="0.4">
      <c r="A4" s="2"/>
      <c r="B4" s="3"/>
      <c r="C4" s="3"/>
      <c r="D4" s="3"/>
      <c r="E4" s="4"/>
      <c r="F4" s="3"/>
      <c r="G4" s="3"/>
      <c r="H4" s="5"/>
    </row>
    <row r="5" spans="1:8" ht="9.75" customHeight="1" x14ac:dyDescent="0.4">
      <c r="A5" s="2"/>
      <c r="B5" s="3"/>
      <c r="C5" s="3"/>
      <c r="D5" s="3"/>
      <c r="E5" s="4"/>
      <c r="F5" s="3"/>
      <c r="G5" s="3"/>
      <c r="H5" s="5"/>
    </row>
    <row r="6" spans="1:8" ht="25.2" x14ac:dyDescent="0.45">
      <c r="A6" s="179" t="s">
        <v>0</v>
      </c>
      <c r="B6" s="179"/>
      <c r="C6" s="179"/>
      <c r="D6" s="179"/>
      <c r="E6" s="179"/>
      <c r="F6" s="179"/>
      <c r="G6" s="180"/>
      <c r="H6" s="5"/>
    </row>
    <row r="7" spans="1:8" ht="22.8" x14ac:dyDescent="0.4">
      <c r="A7" s="181" t="s">
        <v>1</v>
      </c>
      <c r="B7" s="182"/>
      <c r="C7" s="182"/>
      <c r="D7" s="182"/>
      <c r="E7" s="182"/>
      <c r="F7" s="182"/>
      <c r="G7" s="182"/>
      <c r="H7" s="5"/>
    </row>
    <row r="8" spans="1:8" ht="12" customHeight="1" x14ac:dyDescent="0.35">
      <c r="A8" s="183"/>
      <c r="B8" s="183"/>
      <c r="C8" s="183"/>
      <c r="D8" s="183"/>
      <c r="E8" s="183"/>
      <c r="F8" s="183"/>
      <c r="G8" s="184"/>
      <c r="H8" s="5"/>
    </row>
    <row r="9" spans="1:8" ht="6" customHeight="1" x14ac:dyDescent="0.3">
      <c r="A9" s="185"/>
      <c r="B9" s="185"/>
      <c r="C9" s="185"/>
      <c r="D9" s="185"/>
      <c r="E9" s="185"/>
      <c r="F9" s="185"/>
      <c r="G9" s="186"/>
      <c r="H9" s="5"/>
    </row>
    <row r="10" spans="1:8" ht="19.5" customHeight="1" x14ac:dyDescent="0.3">
      <c r="A10" s="6"/>
      <c r="B10" s="7" t="s">
        <v>2</v>
      </c>
      <c r="C10" s="8"/>
      <c r="D10" s="9" t="s">
        <v>3</v>
      </c>
      <c r="E10" s="187" t="s">
        <v>4</v>
      </c>
      <c r="F10" s="187"/>
      <c r="G10" s="187"/>
      <c r="H10" s="5"/>
    </row>
    <row r="11" spans="1:8" ht="48.75" customHeight="1" x14ac:dyDescent="0.3">
      <c r="A11" s="6"/>
      <c r="B11" s="188" t="s">
        <v>5</v>
      </c>
      <c r="C11" s="188"/>
      <c r="D11" s="188"/>
      <c r="E11" s="188"/>
      <c r="F11" s="188"/>
      <c r="G11" s="189"/>
      <c r="H11" s="5"/>
    </row>
    <row r="12" spans="1:8" ht="18" customHeight="1" x14ac:dyDescent="0.3">
      <c r="A12" s="6"/>
      <c r="B12" s="10" t="s">
        <v>6</v>
      </c>
      <c r="C12" s="8"/>
      <c r="D12" s="11"/>
      <c r="E12" s="12"/>
      <c r="F12" s="13"/>
      <c r="G12" s="14"/>
      <c r="H12" s="5"/>
    </row>
    <row r="13" spans="1:8" ht="8.4" customHeight="1" thickBot="1" x14ac:dyDescent="0.35">
      <c r="A13" s="15"/>
      <c r="B13" s="16"/>
      <c r="C13" s="17"/>
      <c r="D13" s="18"/>
      <c r="E13" s="19"/>
      <c r="F13" s="20"/>
      <c r="G13" s="21"/>
      <c r="H13" s="22"/>
    </row>
    <row r="14" spans="1:8" ht="30" customHeight="1" thickTop="1" thickBot="1" x14ac:dyDescent="0.35">
      <c r="A14" s="23" t="s">
        <v>7</v>
      </c>
      <c r="B14" s="24" t="s">
        <v>8</v>
      </c>
      <c r="C14" s="25" t="s">
        <v>9</v>
      </c>
      <c r="D14" s="25" t="s">
        <v>10</v>
      </c>
      <c r="E14" s="26" t="s">
        <v>11</v>
      </c>
      <c r="F14" s="27" t="s">
        <v>12</v>
      </c>
      <c r="G14" s="27" t="s">
        <v>13</v>
      </c>
      <c r="H14" s="27" t="s">
        <v>14</v>
      </c>
    </row>
    <row r="15" spans="1:8" ht="16.2" thickTop="1" x14ac:dyDescent="0.3">
      <c r="A15" s="156"/>
      <c r="B15" s="157"/>
      <c r="C15" s="158"/>
      <c r="D15" s="115"/>
      <c r="E15" s="158"/>
      <c r="F15" s="116"/>
      <c r="G15" s="164"/>
      <c r="H15" s="28"/>
    </row>
    <row r="16" spans="1:8" x14ac:dyDescent="0.3">
      <c r="A16" s="29" t="s">
        <v>15</v>
      </c>
      <c r="B16" s="30" t="s">
        <v>16</v>
      </c>
      <c r="C16" s="31"/>
      <c r="D16" s="32"/>
      <c r="E16" s="33"/>
      <c r="F16" s="34"/>
      <c r="G16" s="34"/>
      <c r="H16" s="35"/>
    </row>
    <row r="17" spans="1:8" x14ac:dyDescent="0.3">
      <c r="A17" s="29" t="s">
        <v>17</v>
      </c>
      <c r="B17" s="36" t="s">
        <v>18</v>
      </c>
      <c r="C17" s="31"/>
      <c r="D17" s="32"/>
      <c r="E17" s="33"/>
      <c r="F17" s="34"/>
      <c r="G17" s="34"/>
      <c r="H17" s="35"/>
    </row>
    <row r="18" spans="1:8" x14ac:dyDescent="0.3">
      <c r="A18" s="37" t="s">
        <v>19</v>
      </c>
      <c r="B18" s="38" t="s">
        <v>20</v>
      </c>
      <c r="C18" s="39">
        <v>1</v>
      </c>
      <c r="D18" s="40" t="s">
        <v>21</v>
      </c>
      <c r="E18" s="41"/>
      <c r="F18" s="42"/>
      <c r="G18" s="34"/>
      <c r="H18" s="35"/>
    </row>
    <row r="19" spans="1:8" ht="20.25" customHeight="1" x14ac:dyDescent="0.3">
      <c r="A19" s="37" t="s">
        <v>22</v>
      </c>
      <c r="B19" s="38" t="s">
        <v>23</v>
      </c>
      <c r="C19" s="40">
        <v>1</v>
      </c>
      <c r="D19" s="40" t="s">
        <v>21</v>
      </c>
      <c r="E19" s="43"/>
      <c r="F19" s="42"/>
      <c r="G19" s="44"/>
      <c r="H19" s="119"/>
    </row>
    <row r="20" spans="1:8" ht="20.25" customHeight="1" x14ac:dyDescent="0.3">
      <c r="A20" s="37" t="s">
        <v>24</v>
      </c>
      <c r="B20" s="38" t="s">
        <v>25</v>
      </c>
      <c r="C20" s="40">
        <v>1</v>
      </c>
      <c r="D20" s="40" t="s">
        <v>21</v>
      </c>
      <c r="E20" s="43"/>
      <c r="F20" s="42"/>
      <c r="G20" s="44"/>
      <c r="H20" s="119"/>
    </row>
    <row r="21" spans="1:8" ht="20.25" customHeight="1" x14ac:dyDescent="0.3">
      <c r="A21" s="37"/>
      <c r="B21" s="38"/>
      <c r="C21" s="40"/>
      <c r="D21" s="40"/>
      <c r="E21" s="43"/>
      <c r="F21" s="40"/>
      <c r="G21" s="44"/>
      <c r="H21" s="35"/>
    </row>
    <row r="22" spans="1:8" ht="20.25" customHeight="1" x14ac:dyDescent="0.3">
      <c r="A22" s="29" t="s">
        <v>26</v>
      </c>
      <c r="B22" s="30" t="s">
        <v>27</v>
      </c>
      <c r="C22" s="40"/>
      <c r="D22" s="40"/>
      <c r="E22" s="43"/>
      <c r="F22" s="40"/>
      <c r="G22" s="44"/>
      <c r="H22" s="35"/>
    </row>
    <row r="23" spans="1:8" ht="9" customHeight="1" x14ac:dyDescent="0.3">
      <c r="A23" s="45"/>
      <c r="B23" s="30"/>
      <c r="C23" s="40"/>
      <c r="D23" s="40"/>
      <c r="E23" s="43"/>
      <c r="F23" s="40"/>
      <c r="G23" s="44"/>
      <c r="H23" s="35"/>
    </row>
    <row r="24" spans="1:8" ht="17.25" customHeight="1" x14ac:dyDescent="0.3">
      <c r="A24" s="29" t="s">
        <v>28</v>
      </c>
      <c r="B24" s="30" t="s">
        <v>18</v>
      </c>
      <c r="C24" s="40"/>
      <c r="D24" s="40"/>
      <c r="E24" s="43"/>
      <c r="F24" s="40"/>
      <c r="G24" s="44"/>
      <c r="H24" s="35"/>
    </row>
    <row r="25" spans="1:8" ht="20.25" customHeight="1" x14ac:dyDescent="0.3">
      <c r="A25" s="37" t="s">
        <v>29</v>
      </c>
      <c r="B25" s="46" t="s">
        <v>30</v>
      </c>
      <c r="C25" s="47">
        <f>6.3*6.3</f>
        <v>39.69</v>
      </c>
      <c r="D25" s="40" t="s">
        <v>31</v>
      </c>
      <c r="E25" s="48"/>
      <c r="F25" s="40"/>
      <c r="G25" s="44"/>
      <c r="H25" s="35"/>
    </row>
    <row r="26" spans="1:8" ht="20.25" customHeight="1" x14ac:dyDescent="0.3">
      <c r="A26" s="29" t="s">
        <v>32</v>
      </c>
      <c r="B26" s="30" t="s">
        <v>33</v>
      </c>
      <c r="C26" s="40"/>
      <c r="D26" s="40" t="s">
        <v>34</v>
      </c>
      <c r="E26" s="43"/>
      <c r="F26" s="40"/>
      <c r="G26" s="44"/>
      <c r="H26" s="35"/>
    </row>
    <row r="27" spans="1:8" ht="20.25" customHeight="1" x14ac:dyDescent="0.3">
      <c r="A27" s="37" t="s">
        <v>35</v>
      </c>
      <c r="B27" s="46" t="s">
        <v>36</v>
      </c>
      <c r="C27" s="40">
        <f>C25*0.4</f>
        <v>15.875999999999999</v>
      </c>
      <c r="D27" s="40" t="s">
        <v>37</v>
      </c>
      <c r="E27" s="43"/>
      <c r="F27" s="40"/>
      <c r="G27" s="44"/>
      <c r="H27" s="35"/>
    </row>
    <row r="28" spans="1:8" ht="20.25" customHeight="1" x14ac:dyDescent="0.3">
      <c r="A28" s="37" t="s">
        <v>38</v>
      </c>
      <c r="B28" s="46" t="s">
        <v>39</v>
      </c>
      <c r="C28" s="40">
        <f>C27*1.3</f>
        <v>20.6388</v>
      </c>
      <c r="D28" s="40" t="s">
        <v>40</v>
      </c>
      <c r="E28" s="43"/>
      <c r="F28" s="40"/>
      <c r="G28" s="44"/>
      <c r="H28" s="35"/>
    </row>
    <row r="29" spans="1:8" ht="20.25" customHeight="1" x14ac:dyDescent="0.3">
      <c r="A29" s="37" t="s">
        <v>41</v>
      </c>
      <c r="B29" s="46" t="s">
        <v>42</v>
      </c>
      <c r="C29" s="43">
        <f>C25*0.2</f>
        <v>7.9379999999999997</v>
      </c>
      <c r="D29" s="40" t="s">
        <v>43</v>
      </c>
      <c r="E29" s="43"/>
      <c r="F29" s="40"/>
      <c r="G29" s="44"/>
      <c r="H29" s="35"/>
    </row>
    <row r="30" spans="1:8" ht="20.25" customHeight="1" x14ac:dyDescent="0.3">
      <c r="A30" s="37" t="s">
        <v>44</v>
      </c>
      <c r="B30" s="46" t="s">
        <v>45</v>
      </c>
      <c r="C30" s="49">
        <f>C27</f>
        <v>15.875999999999999</v>
      </c>
      <c r="D30" s="40" t="s">
        <v>43</v>
      </c>
      <c r="E30" s="43"/>
      <c r="F30" s="40"/>
      <c r="G30" s="44"/>
      <c r="H30" s="35"/>
    </row>
    <row r="31" spans="1:8" ht="20.25" customHeight="1" x14ac:dyDescent="0.3">
      <c r="A31" s="37" t="s">
        <v>46</v>
      </c>
      <c r="B31" s="46" t="s">
        <v>47</v>
      </c>
      <c r="C31" s="43">
        <f>(C27+C29)*1.4</f>
        <v>33.339599999999997</v>
      </c>
      <c r="D31" s="40" t="s">
        <v>43</v>
      </c>
      <c r="E31" s="43"/>
      <c r="F31" s="40"/>
      <c r="G31" s="44"/>
      <c r="H31" s="35"/>
    </row>
    <row r="32" spans="1:8" ht="20.25" customHeight="1" x14ac:dyDescent="0.3">
      <c r="A32" s="29" t="s">
        <v>48</v>
      </c>
      <c r="B32" s="30" t="s">
        <v>49</v>
      </c>
      <c r="C32" s="40"/>
      <c r="D32" s="40" t="s">
        <v>34</v>
      </c>
      <c r="E32" s="43"/>
      <c r="F32" s="40"/>
      <c r="G32" s="44"/>
      <c r="H32" s="35"/>
    </row>
    <row r="33" spans="1:9" ht="20.25" customHeight="1" x14ac:dyDescent="0.3">
      <c r="A33" s="37" t="s">
        <v>50</v>
      </c>
      <c r="B33" s="46" t="s">
        <v>51</v>
      </c>
      <c r="C33" s="43">
        <f>C25*0.05</f>
        <v>1.9844999999999999</v>
      </c>
      <c r="D33" s="40" t="s">
        <v>52</v>
      </c>
      <c r="E33" s="43"/>
      <c r="F33" s="40"/>
      <c r="G33" s="44"/>
      <c r="H33" s="35"/>
    </row>
    <row r="34" spans="1:9" ht="33" customHeight="1" x14ac:dyDescent="0.3">
      <c r="A34" s="37" t="s">
        <v>53</v>
      </c>
      <c r="B34" s="50" t="s">
        <v>54</v>
      </c>
      <c r="C34" s="43">
        <f>6.3*6.3*0.4</f>
        <v>15.875999999999999</v>
      </c>
      <c r="D34" s="40" t="s">
        <v>52</v>
      </c>
      <c r="E34" s="43"/>
      <c r="F34" s="40"/>
      <c r="G34" s="44"/>
      <c r="H34" s="35"/>
    </row>
    <row r="35" spans="1:9" ht="29.25" customHeight="1" x14ac:dyDescent="0.3">
      <c r="A35" s="37" t="s">
        <v>55</v>
      </c>
      <c r="B35" s="50" t="s">
        <v>56</v>
      </c>
      <c r="C35" s="43">
        <f>'[11]VOLUMENES TANQUE'!C26</f>
        <v>8.3520000000000021</v>
      </c>
      <c r="D35" s="40" t="s">
        <v>52</v>
      </c>
      <c r="E35" s="43"/>
      <c r="F35" s="40"/>
      <c r="G35" s="44"/>
      <c r="H35" s="35"/>
    </row>
    <row r="36" spans="1:9" ht="30" customHeight="1" x14ac:dyDescent="0.3">
      <c r="A36" s="37" t="s">
        <v>57</v>
      </c>
      <c r="B36" s="50" t="s">
        <v>58</v>
      </c>
      <c r="C36" s="43">
        <f>'[11]VOLUMENES TANQUE'!C27</f>
        <v>9.7280000000000015</v>
      </c>
      <c r="D36" s="40" t="s">
        <v>52</v>
      </c>
      <c r="E36" s="43"/>
      <c r="F36" s="40"/>
      <c r="G36" s="44"/>
      <c r="H36" s="35"/>
    </row>
    <row r="37" spans="1:9" ht="33" customHeight="1" x14ac:dyDescent="0.3">
      <c r="A37" s="37" t="s">
        <v>59</v>
      </c>
      <c r="B37" s="50" t="s">
        <v>60</v>
      </c>
      <c r="C37" s="43">
        <f>'[11]VOLUMENES TANQUE'!C19</f>
        <v>2.1159999999999997</v>
      </c>
      <c r="D37" s="40" t="s">
        <v>61</v>
      </c>
      <c r="E37" s="43"/>
      <c r="F37" s="40"/>
      <c r="G37" s="44"/>
      <c r="H37" s="35"/>
    </row>
    <row r="38" spans="1:9" ht="33.75" customHeight="1" x14ac:dyDescent="0.3">
      <c r="A38" s="37" t="s">
        <v>62</v>
      </c>
      <c r="B38" s="50" t="s">
        <v>63</v>
      </c>
      <c r="C38" s="43">
        <f>'[11]VOLUMENES TANQUE'!C20</f>
        <v>6.0849999999999991</v>
      </c>
      <c r="D38" s="40" t="s">
        <v>64</v>
      </c>
      <c r="E38" s="43"/>
      <c r="F38" s="40"/>
      <c r="G38" s="44"/>
      <c r="H38" s="35"/>
    </row>
    <row r="39" spans="1:9" ht="20.25" customHeight="1" x14ac:dyDescent="0.3">
      <c r="A39" s="37" t="s">
        <v>65</v>
      </c>
      <c r="B39" s="51" t="s">
        <v>66</v>
      </c>
      <c r="C39" s="43">
        <f>'[11]VOLUMENES TANQUE'!C23*4</f>
        <v>11.04</v>
      </c>
      <c r="D39" s="40" t="s">
        <v>64</v>
      </c>
      <c r="E39" s="43"/>
      <c r="F39" s="40"/>
      <c r="G39" s="44"/>
      <c r="H39" s="35"/>
    </row>
    <row r="40" spans="1:9" ht="20.25" customHeight="1" x14ac:dyDescent="0.3">
      <c r="A40" s="29" t="s">
        <v>67</v>
      </c>
      <c r="B40" s="30" t="s">
        <v>68</v>
      </c>
      <c r="C40" s="40"/>
      <c r="D40" s="40"/>
      <c r="E40" s="43"/>
      <c r="F40" s="40"/>
      <c r="G40" s="44"/>
      <c r="H40" s="35"/>
    </row>
    <row r="41" spans="1:9" ht="16.5" customHeight="1" x14ac:dyDescent="0.3">
      <c r="A41" s="37" t="s">
        <v>69</v>
      </c>
      <c r="B41" s="46" t="s">
        <v>70</v>
      </c>
      <c r="C41" s="43">
        <f>'[11]VOLUMENES TANQUE'!C13</f>
        <v>277.41999999999996</v>
      </c>
      <c r="D41" s="40" t="s">
        <v>71</v>
      </c>
      <c r="E41" s="43"/>
      <c r="F41" s="40"/>
      <c r="G41" s="44"/>
      <c r="H41" s="35"/>
    </row>
    <row r="42" spans="1:9" ht="33.75" customHeight="1" x14ac:dyDescent="0.3">
      <c r="A42" s="37" t="s">
        <v>72</v>
      </c>
      <c r="B42" s="50" t="s">
        <v>73</v>
      </c>
      <c r="C42" s="40">
        <f>'[11]VOLUMENES TANQUE'!C12</f>
        <v>50.400000000000006</v>
      </c>
      <c r="D42" s="40" t="s">
        <v>71</v>
      </c>
      <c r="E42" s="43"/>
      <c r="F42" s="40"/>
      <c r="G42" s="44"/>
      <c r="H42" s="35"/>
    </row>
    <row r="43" spans="1:9" ht="33.75" customHeight="1" x14ac:dyDescent="0.3">
      <c r="A43" s="37" t="s">
        <v>74</v>
      </c>
      <c r="B43" s="50" t="s">
        <v>75</v>
      </c>
      <c r="C43" s="40">
        <f>'[11]VOLUMENES TANQUE'!C11</f>
        <v>227.01999999999998</v>
      </c>
      <c r="D43" s="40" t="s">
        <v>71</v>
      </c>
      <c r="E43" s="49"/>
      <c r="F43" s="40"/>
      <c r="G43" s="44"/>
      <c r="H43" s="35"/>
    </row>
    <row r="44" spans="1:9" ht="16.5" customHeight="1" x14ac:dyDescent="0.3">
      <c r="A44" s="37" t="s">
        <v>76</v>
      </c>
      <c r="B44" s="46" t="s">
        <v>77</v>
      </c>
      <c r="C44" s="40">
        <f>'[11]VOLUMENES TANQUE'!C28</f>
        <v>302.8</v>
      </c>
      <c r="D44" s="40" t="s">
        <v>78</v>
      </c>
      <c r="E44" s="43"/>
      <c r="F44" s="40"/>
      <c r="G44" s="44"/>
      <c r="H44" s="35"/>
    </row>
    <row r="45" spans="1:9" s="85" customFormat="1" ht="24" customHeight="1" x14ac:dyDescent="0.3">
      <c r="A45" s="77" t="s">
        <v>79</v>
      </c>
      <c r="B45" s="168" t="s">
        <v>80</v>
      </c>
      <c r="C45" s="49"/>
      <c r="D45" s="49"/>
      <c r="E45" s="49"/>
      <c r="F45" s="49"/>
      <c r="G45" s="83"/>
      <c r="H45" s="84"/>
      <c r="I45" s="175"/>
    </row>
    <row r="46" spans="1:9" ht="18" customHeight="1" x14ac:dyDescent="0.3">
      <c r="A46" s="37" t="s">
        <v>81</v>
      </c>
      <c r="B46" s="50" t="s">
        <v>82</v>
      </c>
      <c r="C46" s="49">
        <f>13.05*0.6</f>
        <v>7.83</v>
      </c>
      <c r="D46" s="49" t="s">
        <v>71</v>
      </c>
      <c r="E46" s="43"/>
      <c r="F46" s="40"/>
      <c r="G46" s="44"/>
      <c r="H46" s="35"/>
    </row>
    <row r="47" spans="1:9" ht="24" customHeight="1" x14ac:dyDescent="0.3">
      <c r="A47" s="29" t="s">
        <v>83</v>
      </c>
      <c r="B47" s="30" t="s">
        <v>84</v>
      </c>
      <c r="C47" s="40"/>
      <c r="D47" s="40"/>
      <c r="E47" s="43"/>
      <c r="F47" s="40"/>
      <c r="G47" s="44"/>
      <c r="H47" s="35"/>
    </row>
    <row r="48" spans="1:9" ht="27.75" customHeight="1" x14ac:dyDescent="0.3">
      <c r="A48" s="37" t="s">
        <v>85</v>
      </c>
      <c r="B48" s="50" t="s">
        <v>86</v>
      </c>
      <c r="C48" s="40">
        <f>'[11]VOLUMENES TANQUE'!C16</f>
        <v>86.57</v>
      </c>
      <c r="D48" s="40" t="s">
        <v>61</v>
      </c>
      <c r="E48" s="43"/>
      <c r="F48" s="40"/>
      <c r="G48" s="44"/>
      <c r="H48" s="35"/>
    </row>
    <row r="49" spans="1:8" ht="20.25" customHeight="1" x14ac:dyDescent="0.3">
      <c r="A49" s="37" t="s">
        <v>87</v>
      </c>
      <c r="B49" s="50" t="s">
        <v>88</v>
      </c>
      <c r="C49" s="40">
        <f>'[11]VOLUMENES TANQUE'!C17</f>
        <v>35.200000000000003</v>
      </c>
      <c r="D49" s="40" t="s">
        <v>89</v>
      </c>
      <c r="E49" s="43"/>
      <c r="F49" s="40"/>
      <c r="G49" s="44"/>
      <c r="H49" s="35"/>
    </row>
    <row r="50" spans="1:8" ht="48" customHeight="1" x14ac:dyDescent="0.3">
      <c r="A50" s="37" t="s">
        <v>90</v>
      </c>
      <c r="B50" s="50" t="s">
        <v>91</v>
      </c>
      <c r="C50" s="40">
        <f>[11]CUANTIAS!G13</f>
        <v>21.159999999999997</v>
      </c>
      <c r="D50" s="40" t="s">
        <v>61</v>
      </c>
      <c r="E50" s="43"/>
      <c r="F50" s="40"/>
      <c r="G50" s="44"/>
      <c r="H50" s="35"/>
    </row>
    <row r="51" spans="1:8" x14ac:dyDescent="0.3">
      <c r="A51" s="29" t="s">
        <v>92</v>
      </c>
      <c r="B51" s="52" t="s">
        <v>93</v>
      </c>
      <c r="C51" s="53"/>
      <c r="D51" s="54"/>
      <c r="E51" s="53"/>
      <c r="F51" s="53"/>
      <c r="G51" s="55"/>
      <c r="H51" s="35"/>
    </row>
    <row r="52" spans="1:8" ht="20.25" customHeight="1" x14ac:dyDescent="0.3">
      <c r="A52" s="37" t="s">
        <v>94</v>
      </c>
      <c r="B52" s="56" t="s">
        <v>95</v>
      </c>
      <c r="C52" s="40">
        <f>C41</f>
        <v>277.41999999999996</v>
      </c>
      <c r="D52" s="40" t="s">
        <v>61</v>
      </c>
      <c r="E52" s="43"/>
      <c r="F52" s="40"/>
      <c r="G52" s="44"/>
      <c r="H52" s="35"/>
    </row>
    <row r="53" spans="1:8" ht="20.25" customHeight="1" x14ac:dyDescent="0.3">
      <c r="A53" s="37" t="s">
        <v>96</v>
      </c>
      <c r="B53" s="46" t="s">
        <v>97</v>
      </c>
      <c r="C53" s="40">
        <f>C41</f>
        <v>277.41999999999996</v>
      </c>
      <c r="D53" s="40" t="s">
        <v>61</v>
      </c>
      <c r="E53" s="43"/>
      <c r="F53" s="40"/>
      <c r="G53" s="44"/>
      <c r="H53" s="35"/>
    </row>
    <row r="54" spans="1:8" ht="21.75" customHeight="1" x14ac:dyDescent="0.3">
      <c r="A54" s="29" t="s">
        <v>98</v>
      </c>
      <c r="B54" s="52" t="s">
        <v>99</v>
      </c>
      <c r="C54" s="40"/>
      <c r="D54" s="40"/>
      <c r="E54" s="43"/>
      <c r="F54" s="40"/>
      <c r="G54" s="55"/>
      <c r="H54" s="35"/>
    </row>
    <row r="55" spans="1:8" x14ac:dyDescent="0.3">
      <c r="A55" s="37" t="s">
        <v>100</v>
      </c>
      <c r="B55" s="51" t="s">
        <v>101</v>
      </c>
      <c r="C55" s="40">
        <v>1</v>
      </c>
      <c r="D55" s="40" t="s">
        <v>21</v>
      </c>
      <c r="E55" s="43"/>
      <c r="F55" s="40"/>
      <c r="G55" s="44"/>
      <c r="H55" s="35"/>
    </row>
    <row r="56" spans="1:8" ht="19.5" customHeight="1" x14ac:dyDescent="0.3">
      <c r="A56" s="29" t="s">
        <v>102</v>
      </c>
      <c r="B56" s="52" t="s">
        <v>103</v>
      </c>
      <c r="C56" s="40"/>
      <c r="D56" s="40"/>
      <c r="E56" s="43"/>
      <c r="F56" s="40"/>
      <c r="G56" s="44"/>
      <c r="H56" s="35"/>
    </row>
    <row r="57" spans="1:8" x14ac:dyDescent="0.3">
      <c r="A57" s="37" t="s">
        <v>104</v>
      </c>
      <c r="B57" s="51" t="s">
        <v>105</v>
      </c>
      <c r="C57" s="40">
        <v>3</v>
      </c>
      <c r="D57" s="40" t="s">
        <v>106</v>
      </c>
      <c r="E57" s="43"/>
      <c r="F57" s="40"/>
      <c r="G57" s="44"/>
      <c r="H57" s="35"/>
    </row>
    <row r="58" spans="1:8" ht="30.6" x14ac:dyDescent="0.3">
      <c r="A58" s="37" t="s">
        <v>107</v>
      </c>
      <c r="B58" s="50" t="s">
        <v>108</v>
      </c>
      <c r="C58" s="40">
        <v>1</v>
      </c>
      <c r="D58" s="40" t="s">
        <v>106</v>
      </c>
      <c r="E58" s="43"/>
      <c r="F58" s="40"/>
      <c r="G58" s="44"/>
      <c r="H58" s="35"/>
    </row>
    <row r="59" spans="1:8" x14ac:dyDescent="0.3">
      <c r="A59" s="37" t="s">
        <v>109</v>
      </c>
      <c r="B59" s="51" t="s">
        <v>110</v>
      </c>
      <c r="C59" s="40">
        <v>3</v>
      </c>
      <c r="D59" s="40" t="s">
        <v>106</v>
      </c>
      <c r="E59" s="43"/>
      <c r="F59" s="40"/>
      <c r="G59" s="44"/>
      <c r="H59" s="35"/>
    </row>
    <row r="60" spans="1:8" x14ac:dyDescent="0.3">
      <c r="A60" s="37" t="s">
        <v>111</v>
      </c>
      <c r="B60" s="51" t="s">
        <v>112</v>
      </c>
      <c r="C60" s="40">
        <v>1</v>
      </c>
      <c r="D60" s="40" t="s">
        <v>106</v>
      </c>
      <c r="E60" s="43"/>
      <c r="F60" s="40"/>
      <c r="G60" s="44"/>
      <c r="H60" s="35"/>
    </row>
    <row r="61" spans="1:8" ht="20.25" customHeight="1" x14ac:dyDescent="0.3">
      <c r="A61" s="37"/>
      <c r="B61" s="30" t="s">
        <v>113</v>
      </c>
      <c r="C61" s="57"/>
      <c r="D61" s="58"/>
      <c r="E61" s="59"/>
      <c r="F61" s="57"/>
      <c r="G61" s="44"/>
      <c r="H61" s="119"/>
    </row>
    <row r="62" spans="1:8" ht="21.75" customHeight="1" x14ac:dyDescent="0.3">
      <c r="A62" s="37"/>
      <c r="B62" s="30"/>
      <c r="C62" s="57"/>
      <c r="D62" s="58"/>
      <c r="E62" s="59"/>
      <c r="F62" s="57"/>
      <c r="G62" s="44"/>
      <c r="H62" s="35"/>
    </row>
    <row r="63" spans="1:8" ht="18" customHeight="1" x14ac:dyDescent="0.3">
      <c r="A63" s="29" t="s">
        <v>114</v>
      </c>
      <c r="B63" s="30" t="s">
        <v>115</v>
      </c>
      <c r="C63" s="57"/>
      <c r="D63" s="58"/>
      <c r="E63" s="59"/>
      <c r="F63" s="57"/>
      <c r="G63" s="44"/>
      <c r="H63" s="35"/>
    </row>
    <row r="64" spans="1:8" ht="7.5" customHeight="1" x14ac:dyDescent="0.3">
      <c r="A64" s="29"/>
      <c r="B64" s="30"/>
      <c r="C64" s="57"/>
      <c r="D64" s="58"/>
      <c r="E64" s="59"/>
      <c r="F64" s="57"/>
      <c r="G64" s="44"/>
      <c r="H64" s="35"/>
    </row>
    <row r="65" spans="1:9" ht="18" customHeight="1" x14ac:dyDescent="0.3">
      <c r="A65" s="29" t="s">
        <v>116</v>
      </c>
      <c r="B65" s="30" t="s">
        <v>18</v>
      </c>
      <c r="C65" s="57"/>
      <c r="D65" s="58"/>
      <c r="E65" s="59"/>
      <c r="F65" s="57"/>
      <c r="G65" s="44"/>
      <c r="H65" s="35"/>
    </row>
    <row r="66" spans="1:9" ht="18" customHeight="1" x14ac:dyDescent="0.3">
      <c r="A66" s="37" t="s">
        <v>117</v>
      </c>
      <c r="B66" s="46" t="s">
        <v>30</v>
      </c>
      <c r="C66" s="40">
        <v>120</v>
      </c>
      <c r="D66" s="40" t="s">
        <v>31</v>
      </c>
      <c r="E66" s="43"/>
      <c r="F66" s="40"/>
      <c r="G66" s="44"/>
      <c r="H66" s="35"/>
    </row>
    <row r="67" spans="1:9" ht="18" customHeight="1" x14ac:dyDescent="0.3">
      <c r="A67" s="29" t="s">
        <v>118</v>
      </c>
      <c r="B67" s="30" t="s">
        <v>33</v>
      </c>
      <c r="C67" s="40"/>
      <c r="D67" s="40"/>
      <c r="E67" s="59"/>
      <c r="F67" s="40"/>
      <c r="G67" s="44"/>
      <c r="H67" s="35"/>
    </row>
    <row r="68" spans="1:9" ht="18" customHeight="1" x14ac:dyDescent="0.3">
      <c r="A68" s="37" t="s">
        <v>119</v>
      </c>
      <c r="B68" s="46" t="s">
        <v>36</v>
      </c>
      <c r="C68" s="40">
        <f>C66*0.4</f>
        <v>48</v>
      </c>
      <c r="D68" s="40" t="s">
        <v>37</v>
      </c>
      <c r="E68" s="43"/>
      <c r="F68" s="40"/>
      <c r="G68" s="44"/>
      <c r="H68" s="35"/>
    </row>
    <row r="69" spans="1:9" ht="18" customHeight="1" x14ac:dyDescent="0.3">
      <c r="A69" s="37" t="s">
        <v>120</v>
      </c>
      <c r="B69" s="46" t="s">
        <v>121</v>
      </c>
      <c r="C69" s="43">
        <v>74.475499999999997</v>
      </c>
      <c r="D69" s="40" t="s">
        <v>40</v>
      </c>
      <c r="E69" s="43"/>
      <c r="F69" s="40"/>
      <c r="G69" s="44"/>
      <c r="H69" s="35"/>
    </row>
    <row r="70" spans="1:9" ht="18" customHeight="1" x14ac:dyDescent="0.3">
      <c r="A70" s="37" t="s">
        <v>122</v>
      </c>
      <c r="B70" s="46" t="s">
        <v>123</v>
      </c>
      <c r="C70" s="43">
        <v>41.360000000000014</v>
      </c>
      <c r="D70" s="40" t="s">
        <v>43</v>
      </c>
      <c r="E70" s="43"/>
      <c r="F70" s="40"/>
      <c r="G70" s="44"/>
      <c r="H70" s="35"/>
    </row>
    <row r="71" spans="1:9" ht="18" customHeight="1" x14ac:dyDescent="0.3">
      <c r="A71" s="37" t="s">
        <v>124</v>
      </c>
      <c r="B71" s="50" t="s">
        <v>125</v>
      </c>
      <c r="C71" s="43">
        <v>4.375</v>
      </c>
      <c r="D71" s="40" t="s">
        <v>43</v>
      </c>
      <c r="E71" s="43"/>
      <c r="F71" s="40"/>
      <c r="G71" s="44"/>
      <c r="H71" s="35"/>
    </row>
    <row r="72" spans="1:9" ht="18" customHeight="1" x14ac:dyDescent="0.3">
      <c r="A72" s="37" t="s">
        <v>126</v>
      </c>
      <c r="B72" s="50" t="s">
        <v>127</v>
      </c>
      <c r="C72" s="43">
        <v>8.233550000000001</v>
      </c>
      <c r="D72" s="40" t="s">
        <v>43</v>
      </c>
      <c r="E72" s="43"/>
      <c r="F72" s="40"/>
      <c r="G72" s="44"/>
      <c r="H72" s="35"/>
    </row>
    <row r="73" spans="1:9" ht="18" customHeight="1" x14ac:dyDescent="0.3">
      <c r="A73" s="29" t="s">
        <v>128</v>
      </c>
      <c r="B73" s="30" t="s">
        <v>49</v>
      </c>
      <c r="C73" s="40"/>
      <c r="D73" s="40" t="s">
        <v>34</v>
      </c>
      <c r="E73" s="59"/>
      <c r="F73" s="40"/>
      <c r="G73" s="44"/>
      <c r="H73" s="35"/>
    </row>
    <row r="74" spans="1:9" s="61" customFormat="1" ht="30.75" customHeight="1" x14ac:dyDescent="0.3">
      <c r="A74" s="37" t="s">
        <v>129</v>
      </c>
      <c r="B74" s="50" t="s">
        <v>130</v>
      </c>
      <c r="C74" s="41">
        <f t="array" ref="C74:C93">[12]!'!PRESUPUESTO CAPILLA!F27C3:F46C3'</f>
        <v>3.14</v>
      </c>
      <c r="D74" s="40" t="s">
        <v>52</v>
      </c>
      <c r="E74" s="41"/>
      <c r="F74" s="40"/>
      <c r="G74" s="60"/>
      <c r="H74" s="159"/>
      <c r="I74" s="175"/>
    </row>
    <row r="75" spans="1:9" s="61" customFormat="1" ht="30.75" customHeight="1" x14ac:dyDescent="0.3">
      <c r="A75" s="37" t="s">
        <v>131</v>
      </c>
      <c r="B75" s="50" t="s">
        <v>132</v>
      </c>
      <c r="C75" s="41">
        <v>1.4</v>
      </c>
      <c r="D75" s="40" t="s">
        <v>52</v>
      </c>
      <c r="E75" s="41"/>
      <c r="F75" s="40"/>
      <c r="G75" s="60"/>
      <c r="H75" s="159"/>
      <c r="I75" s="175"/>
    </row>
    <row r="76" spans="1:9" s="61" customFormat="1" ht="30.75" customHeight="1" x14ac:dyDescent="0.3">
      <c r="A76" s="37" t="s">
        <v>133</v>
      </c>
      <c r="B76" s="50" t="s">
        <v>134</v>
      </c>
      <c r="C76" s="41">
        <v>1.68</v>
      </c>
      <c r="D76" s="40" t="s">
        <v>52</v>
      </c>
      <c r="E76" s="41"/>
      <c r="F76" s="40"/>
      <c r="G76" s="60"/>
      <c r="H76" s="159"/>
      <c r="I76" s="175"/>
    </row>
    <row r="77" spans="1:9" s="61" customFormat="1" ht="30.75" customHeight="1" x14ac:dyDescent="0.3">
      <c r="A77" s="37" t="s">
        <v>135</v>
      </c>
      <c r="B77" s="50" t="s">
        <v>136</v>
      </c>
      <c r="C77" s="41">
        <v>0.78749999999999998</v>
      </c>
      <c r="D77" s="40" t="s">
        <v>52</v>
      </c>
      <c r="E77" s="41"/>
      <c r="F77" s="40"/>
      <c r="G77" s="60"/>
      <c r="H77" s="159"/>
      <c r="I77" s="175"/>
    </row>
    <row r="78" spans="1:9" s="61" customFormat="1" ht="32.25" customHeight="1" x14ac:dyDescent="0.3">
      <c r="A78" s="37" t="s">
        <v>137</v>
      </c>
      <c r="B78" s="50" t="s">
        <v>138</v>
      </c>
      <c r="C78" s="41">
        <v>14.639999999999999</v>
      </c>
      <c r="D78" s="40" t="s">
        <v>52</v>
      </c>
      <c r="E78" s="41"/>
      <c r="F78" s="40"/>
      <c r="G78" s="60"/>
      <c r="H78" s="159"/>
      <c r="I78" s="175"/>
    </row>
    <row r="79" spans="1:9" s="61" customFormat="1" ht="32.25" customHeight="1" x14ac:dyDescent="0.3">
      <c r="A79" s="37" t="s">
        <v>139</v>
      </c>
      <c r="B79" s="50" t="s">
        <v>140</v>
      </c>
      <c r="C79" s="41">
        <v>0.84480000000000011</v>
      </c>
      <c r="D79" s="40" t="s">
        <v>52</v>
      </c>
      <c r="E79" s="41"/>
      <c r="F79" s="40"/>
      <c r="G79" s="60"/>
      <c r="H79" s="159"/>
      <c r="I79" s="175"/>
    </row>
    <row r="80" spans="1:9" s="61" customFormat="1" ht="32.25" customHeight="1" x14ac:dyDescent="0.3">
      <c r="A80" s="37" t="s">
        <v>141</v>
      </c>
      <c r="B80" s="50" t="s">
        <v>142</v>
      </c>
      <c r="C80" s="41">
        <v>2.34</v>
      </c>
      <c r="D80" s="40" t="s">
        <v>52</v>
      </c>
      <c r="E80" s="41"/>
      <c r="F80" s="40"/>
      <c r="G80" s="60"/>
      <c r="H80" s="159"/>
      <c r="I80" s="175"/>
    </row>
    <row r="81" spans="1:9" s="61" customFormat="1" ht="32.25" customHeight="1" x14ac:dyDescent="0.3">
      <c r="A81" s="37" t="s">
        <v>143</v>
      </c>
      <c r="B81" s="50" t="s">
        <v>144</v>
      </c>
      <c r="C81" s="41">
        <v>2.0720000000000001</v>
      </c>
      <c r="D81" s="40" t="s">
        <v>52</v>
      </c>
      <c r="E81" s="41"/>
      <c r="F81" s="40"/>
      <c r="G81" s="60"/>
      <c r="H81" s="159"/>
      <c r="I81" s="175"/>
    </row>
    <row r="82" spans="1:9" s="61" customFormat="1" ht="32.25" customHeight="1" x14ac:dyDescent="0.3">
      <c r="A82" s="37" t="s">
        <v>145</v>
      </c>
      <c r="B82" s="50" t="s">
        <v>146</v>
      </c>
      <c r="C82" s="41">
        <v>5.8400000000000007</v>
      </c>
      <c r="D82" s="40" t="s">
        <v>52</v>
      </c>
      <c r="E82" s="41"/>
      <c r="F82" s="40"/>
      <c r="G82" s="60"/>
      <c r="H82" s="159"/>
      <c r="I82" s="175"/>
    </row>
    <row r="83" spans="1:9" s="61" customFormat="1" ht="33.75" customHeight="1" x14ac:dyDescent="0.3">
      <c r="A83" s="37" t="s">
        <v>147</v>
      </c>
      <c r="B83" s="50" t="s">
        <v>148</v>
      </c>
      <c r="C83" s="41">
        <v>0.2</v>
      </c>
      <c r="D83" s="40" t="s">
        <v>52</v>
      </c>
      <c r="E83" s="41"/>
      <c r="F83" s="40"/>
      <c r="G83" s="60"/>
      <c r="H83" s="159"/>
      <c r="I83" s="175"/>
    </row>
    <row r="84" spans="1:9" s="61" customFormat="1" ht="33.75" customHeight="1" x14ac:dyDescent="0.3">
      <c r="A84" s="37" t="s">
        <v>149</v>
      </c>
      <c r="B84" s="50" t="s">
        <v>150</v>
      </c>
      <c r="C84" s="41">
        <v>2.2680000000000007</v>
      </c>
      <c r="D84" s="40" t="s">
        <v>52</v>
      </c>
      <c r="E84" s="43"/>
      <c r="F84" s="40"/>
      <c r="G84" s="60"/>
      <c r="H84" s="159"/>
      <c r="I84" s="175"/>
    </row>
    <row r="85" spans="1:9" s="61" customFormat="1" ht="33.75" customHeight="1" x14ac:dyDescent="0.3">
      <c r="A85" s="37" t="s">
        <v>151</v>
      </c>
      <c r="B85" s="50" t="s">
        <v>152</v>
      </c>
      <c r="C85" s="41">
        <v>9.5</v>
      </c>
      <c r="D85" s="40" t="s">
        <v>153</v>
      </c>
      <c r="E85" s="43"/>
      <c r="F85" s="40"/>
      <c r="G85" s="60"/>
      <c r="H85" s="159"/>
      <c r="I85" s="175"/>
    </row>
    <row r="86" spans="1:9" s="61" customFormat="1" ht="33.75" customHeight="1" x14ac:dyDescent="0.3">
      <c r="A86" s="37" t="s">
        <v>154</v>
      </c>
      <c r="B86" s="50" t="s">
        <v>155</v>
      </c>
      <c r="C86" s="41">
        <v>2.6</v>
      </c>
      <c r="D86" s="40" t="s">
        <v>153</v>
      </c>
      <c r="E86" s="43"/>
      <c r="F86" s="40"/>
      <c r="G86" s="60"/>
      <c r="H86" s="159"/>
      <c r="I86" s="175"/>
    </row>
    <row r="87" spans="1:9" s="61" customFormat="1" ht="33.75" customHeight="1" x14ac:dyDescent="0.3">
      <c r="A87" s="37" t="s">
        <v>156</v>
      </c>
      <c r="B87" s="50" t="s">
        <v>157</v>
      </c>
      <c r="C87" s="41">
        <v>0.89999999999999991</v>
      </c>
      <c r="D87" s="40" t="s">
        <v>52</v>
      </c>
      <c r="E87" s="49"/>
      <c r="F87" s="40"/>
      <c r="G87" s="60"/>
      <c r="H87" s="159"/>
      <c r="I87" s="175"/>
    </row>
    <row r="88" spans="1:9" s="61" customFormat="1" ht="33.75" customHeight="1" x14ac:dyDescent="0.3">
      <c r="A88" s="37" t="s">
        <v>158</v>
      </c>
      <c r="B88" s="50" t="s">
        <v>159</v>
      </c>
      <c r="C88" s="41">
        <v>0.72719999999999996</v>
      </c>
      <c r="D88" s="40" t="s">
        <v>52</v>
      </c>
      <c r="E88" s="43"/>
      <c r="F88" s="40"/>
      <c r="G88" s="60"/>
      <c r="H88" s="159"/>
      <c r="I88" s="175"/>
    </row>
    <row r="89" spans="1:9" s="61" customFormat="1" ht="33.75" customHeight="1" x14ac:dyDescent="0.3">
      <c r="A89" s="37" t="s">
        <v>160</v>
      </c>
      <c r="B89" s="50" t="s">
        <v>161</v>
      </c>
      <c r="C89" s="41">
        <v>0.88</v>
      </c>
      <c r="D89" s="40" t="s">
        <v>52</v>
      </c>
      <c r="E89" s="43"/>
      <c r="F89" s="40"/>
      <c r="G89" s="60"/>
      <c r="H89" s="159"/>
      <c r="I89" s="175"/>
    </row>
    <row r="90" spans="1:9" s="61" customFormat="1" ht="33.75" customHeight="1" x14ac:dyDescent="0.3">
      <c r="A90" s="37" t="s">
        <v>162</v>
      </c>
      <c r="B90" s="50" t="s">
        <v>163</v>
      </c>
      <c r="C90" s="41">
        <v>1.46</v>
      </c>
      <c r="D90" s="40" t="s">
        <v>52</v>
      </c>
      <c r="E90" s="43"/>
      <c r="F90" s="40"/>
      <c r="G90" s="60"/>
      <c r="H90" s="159"/>
      <c r="I90" s="175"/>
    </row>
    <row r="91" spans="1:9" s="61" customFormat="1" ht="45" customHeight="1" x14ac:dyDescent="0.3">
      <c r="A91" s="37" t="s">
        <v>164</v>
      </c>
      <c r="B91" s="50" t="s">
        <v>165</v>
      </c>
      <c r="C91" s="41">
        <v>2.9409999999999998</v>
      </c>
      <c r="D91" s="40" t="s">
        <v>52</v>
      </c>
      <c r="E91" s="43"/>
      <c r="F91" s="40"/>
      <c r="G91" s="60"/>
      <c r="H91" s="159"/>
      <c r="I91" s="175"/>
    </row>
    <row r="92" spans="1:9" s="61" customFormat="1" ht="36" customHeight="1" x14ac:dyDescent="0.3">
      <c r="A92" s="37" t="s">
        <v>166</v>
      </c>
      <c r="B92" s="50" t="s">
        <v>167</v>
      </c>
      <c r="C92" s="41">
        <v>4</v>
      </c>
      <c r="D92" s="40" t="s">
        <v>153</v>
      </c>
      <c r="E92" s="43"/>
      <c r="F92" s="40"/>
      <c r="G92" s="60"/>
      <c r="H92" s="159"/>
      <c r="I92" s="175"/>
    </row>
    <row r="93" spans="1:9" s="61" customFormat="1" ht="48.75" customHeight="1" x14ac:dyDescent="0.3">
      <c r="A93" s="37" t="s">
        <v>168</v>
      </c>
      <c r="B93" s="50" t="s">
        <v>169</v>
      </c>
      <c r="C93" s="41">
        <v>29.4</v>
      </c>
      <c r="D93" s="40" t="s">
        <v>153</v>
      </c>
      <c r="E93" s="43"/>
      <c r="F93" s="40"/>
      <c r="G93" s="33"/>
      <c r="H93" s="159"/>
      <c r="I93" s="175"/>
    </row>
    <row r="94" spans="1:9" s="62" customFormat="1" ht="27" customHeight="1" x14ac:dyDescent="0.3">
      <c r="A94" s="29" t="s">
        <v>170</v>
      </c>
      <c r="B94" s="30" t="s">
        <v>171</v>
      </c>
      <c r="C94" s="41"/>
      <c r="D94" s="60"/>
      <c r="E94" s="43"/>
      <c r="F94" s="60"/>
      <c r="G94" s="60"/>
      <c r="H94" s="159"/>
      <c r="I94" s="175"/>
    </row>
    <row r="95" spans="1:9" s="62" customFormat="1" ht="34.5" customHeight="1" x14ac:dyDescent="0.3">
      <c r="A95" s="37" t="s">
        <v>172</v>
      </c>
      <c r="B95" s="63" t="s">
        <v>173</v>
      </c>
      <c r="C95" s="41">
        <f t="array" ref="C95:C98">[12]!'!PRESUPUESTO CAPILLA!F48C3:F51C3'</f>
        <v>4.16</v>
      </c>
      <c r="D95" s="40" t="s">
        <v>71</v>
      </c>
      <c r="E95" s="43"/>
      <c r="F95" s="40"/>
      <c r="G95" s="60"/>
      <c r="H95" s="159"/>
      <c r="I95" s="175"/>
    </row>
    <row r="96" spans="1:9" s="62" customFormat="1" ht="34.5" customHeight="1" x14ac:dyDescent="0.3">
      <c r="A96" s="37" t="s">
        <v>174</v>
      </c>
      <c r="B96" s="63" t="s">
        <v>175</v>
      </c>
      <c r="C96" s="41">
        <v>16.808</v>
      </c>
      <c r="D96" s="40" t="s">
        <v>71</v>
      </c>
      <c r="E96" s="43"/>
      <c r="F96" s="40"/>
      <c r="G96" s="60"/>
      <c r="H96" s="159"/>
      <c r="I96" s="175"/>
    </row>
    <row r="97" spans="1:9" s="62" customFormat="1" ht="34.5" customHeight="1" x14ac:dyDescent="0.3">
      <c r="A97" s="37" t="s">
        <v>176</v>
      </c>
      <c r="B97" s="63" t="s">
        <v>177</v>
      </c>
      <c r="C97" s="41">
        <v>58.239999999999995</v>
      </c>
      <c r="D97" s="40" t="s">
        <v>71</v>
      </c>
      <c r="E97" s="43"/>
      <c r="F97" s="40"/>
      <c r="G97" s="60"/>
      <c r="H97" s="159"/>
      <c r="I97" s="175"/>
    </row>
    <row r="98" spans="1:9" s="62" customFormat="1" ht="34.5" customHeight="1" x14ac:dyDescent="0.3">
      <c r="A98" s="37" t="s">
        <v>178</v>
      </c>
      <c r="B98" s="63" t="s">
        <v>179</v>
      </c>
      <c r="C98" s="41">
        <v>186.58250000000004</v>
      </c>
      <c r="D98" s="40" t="s">
        <v>71</v>
      </c>
      <c r="E98" s="43"/>
      <c r="F98" s="40"/>
      <c r="G98" s="33"/>
      <c r="H98" s="159"/>
      <c r="I98" s="175"/>
    </row>
    <row r="99" spans="1:9" ht="30" customHeight="1" x14ac:dyDescent="0.3">
      <c r="A99" s="29" t="s">
        <v>180</v>
      </c>
      <c r="B99" s="30" t="s">
        <v>68</v>
      </c>
      <c r="C99" s="57"/>
      <c r="D99" s="58"/>
      <c r="E99" s="43"/>
      <c r="F99" s="57"/>
      <c r="G99" s="44"/>
      <c r="H99" s="35"/>
    </row>
    <row r="100" spans="1:9" ht="15" customHeight="1" x14ac:dyDescent="0.3">
      <c r="A100" s="37" t="s">
        <v>181</v>
      </c>
      <c r="B100" s="46" t="s">
        <v>182</v>
      </c>
      <c r="C100" s="41">
        <f t="array" ref="C100:C105">[12]!'!PRESUPUESTO CAPILLA!F53C3:F58C3'</f>
        <v>210.738</v>
      </c>
      <c r="D100" s="40" t="s">
        <v>71</v>
      </c>
      <c r="E100" s="43"/>
      <c r="F100" s="40"/>
      <c r="G100" s="44"/>
      <c r="H100" s="35"/>
    </row>
    <row r="101" spans="1:9" ht="22.5" customHeight="1" x14ac:dyDescent="0.3">
      <c r="A101" s="37" t="s">
        <v>183</v>
      </c>
      <c r="B101" s="50" t="s">
        <v>184</v>
      </c>
      <c r="C101" s="41">
        <v>115.89499999999997</v>
      </c>
      <c r="D101" s="40" t="s">
        <v>71</v>
      </c>
      <c r="E101" s="43"/>
      <c r="F101" s="40"/>
      <c r="G101" s="44"/>
      <c r="H101" s="35"/>
    </row>
    <row r="102" spans="1:9" ht="18.75" customHeight="1" x14ac:dyDescent="0.3">
      <c r="A102" s="37" t="s">
        <v>185</v>
      </c>
      <c r="B102" s="50" t="s">
        <v>186</v>
      </c>
      <c r="C102" s="41">
        <v>323.67</v>
      </c>
      <c r="D102" s="40" t="s">
        <v>71</v>
      </c>
      <c r="E102" s="43"/>
      <c r="F102" s="40"/>
      <c r="G102" s="44"/>
      <c r="H102" s="35"/>
    </row>
    <row r="103" spans="1:9" ht="18.75" customHeight="1" x14ac:dyDescent="0.3">
      <c r="A103" s="37" t="s">
        <v>187</v>
      </c>
      <c r="B103" s="50" t="s">
        <v>188</v>
      </c>
      <c r="C103" s="41">
        <v>210.738</v>
      </c>
      <c r="D103" s="40" t="s">
        <v>71</v>
      </c>
      <c r="E103" s="49"/>
      <c r="F103" s="40"/>
      <c r="G103" s="44"/>
      <c r="H103" s="35"/>
    </row>
    <row r="104" spans="1:9" ht="18.75" customHeight="1" x14ac:dyDescent="0.3">
      <c r="A104" s="37" t="s">
        <v>189</v>
      </c>
      <c r="B104" s="46" t="s">
        <v>77</v>
      </c>
      <c r="C104" s="41">
        <v>831.2199999999998</v>
      </c>
      <c r="D104" s="40" t="s">
        <v>78</v>
      </c>
      <c r="E104" s="43"/>
      <c r="F104" s="40"/>
      <c r="G104" s="44"/>
      <c r="H104" s="35"/>
    </row>
    <row r="105" spans="1:9" ht="35.25" customHeight="1" x14ac:dyDescent="0.3">
      <c r="A105" s="37" t="s">
        <v>190</v>
      </c>
      <c r="B105" s="63" t="s">
        <v>191</v>
      </c>
      <c r="C105" s="41">
        <v>40.799999999999997</v>
      </c>
      <c r="D105" s="40" t="s">
        <v>78</v>
      </c>
      <c r="E105" s="43"/>
      <c r="F105" s="40"/>
      <c r="G105" s="44"/>
      <c r="H105" s="35"/>
    </row>
    <row r="106" spans="1:9" ht="20.25" customHeight="1" x14ac:dyDescent="0.3">
      <c r="A106" s="29" t="s">
        <v>192</v>
      </c>
      <c r="B106" s="30" t="s">
        <v>193</v>
      </c>
      <c r="C106" s="57"/>
      <c r="D106" s="58"/>
      <c r="E106" s="59"/>
      <c r="F106" s="57"/>
      <c r="G106" s="44"/>
      <c r="H106" s="35"/>
    </row>
    <row r="107" spans="1:9" ht="20.25" customHeight="1" x14ac:dyDescent="0.3">
      <c r="A107" s="37" t="s">
        <v>194</v>
      </c>
      <c r="B107" s="50" t="s">
        <v>195</v>
      </c>
      <c r="C107" s="43">
        <v>10.782</v>
      </c>
      <c r="D107" s="40" t="s">
        <v>52</v>
      </c>
      <c r="E107" s="49"/>
      <c r="F107" s="40"/>
      <c r="G107" s="44"/>
      <c r="H107" s="35"/>
    </row>
    <row r="108" spans="1:9" ht="33.75" customHeight="1" x14ac:dyDescent="0.3">
      <c r="A108" s="37" t="s">
        <v>196</v>
      </c>
      <c r="B108" s="50" t="s">
        <v>197</v>
      </c>
      <c r="C108" s="43">
        <v>94.719999999999985</v>
      </c>
      <c r="D108" s="40" t="s">
        <v>71</v>
      </c>
      <c r="E108" s="43"/>
      <c r="F108" s="40"/>
      <c r="G108" s="44"/>
      <c r="H108" s="35"/>
    </row>
    <row r="109" spans="1:9" ht="20.25" customHeight="1" x14ac:dyDescent="0.3">
      <c r="A109" s="37" t="s">
        <v>198</v>
      </c>
      <c r="B109" s="46" t="s">
        <v>199</v>
      </c>
      <c r="C109" s="43">
        <v>1.6</v>
      </c>
      <c r="D109" s="40" t="s">
        <v>61</v>
      </c>
      <c r="E109" s="43"/>
      <c r="F109" s="40"/>
      <c r="G109" s="44"/>
      <c r="H109" s="35"/>
    </row>
    <row r="110" spans="1:9" ht="20.25" customHeight="1" x14ac:dyDescent="0.3">
      <c r="A110" s="37" t="s">
        <v>200</v>
      </c>
      <c r="B110" s="46" t="s">
        <v>201</v>
      </c>
      <c r="C110" s="43">
        <v>11.5</v>
      </c>
      <c r="D110" s="40" t="s">
        <v>71</v>
      </c>
      <c r="E110" s="49"/>
      <c r="F110" s="40"/>
      <c r="G110" s="44"/>
      <c r="H110" s="35"/>
    </row>
    <row r="111" spans="1:9" ht="20.25" customHeight="1" x14ac:dyDescent="0.3">
      <c r="A111" s="29" t="s">
        <v>202</v>
      </c>
      <c r="B111" s="64" t="s">
        <v>203</v>
      </c>
      <c r="C111" s="57"/>
      <c r="D111" s="40"/>
      <c r="E111" s="59"/>
      <c r="F111" s="40"/>
      <c r="G111" s="44"/>
      <c r="H111" s="35"/>
    </row>
    <row r="112" spans="1:9" ht="33.75" customHeight="1" x14ac:dyDescent="0.3">
      <c r="A112" s="37" t="s">
        <v>204</v>
      </c>
      <c r="B112" s="50" t="s">
        <v>205</v>
      </c>
      <c r="C112" s="41">
        <f t="array" ref="C112:C116">[12]!'!PRESUPUESTO CAPILLA!F65C3:F69C3'</f>
        <v>6.6400000000000006</v>
      </c>
      <c r="D112" s="40" t="s">
        <v>61</v>
      </c>
      <c r="E112" s="43"/>
      <c r="F112" s="40"/>
      <c r="G112" s="44"/>
      <c r="H112" s="35"/>
    </row>
    <row r="113" spans="1:8" ht="20.25" customHeight="1" x14ac:dyDescent="0.3">
      <c r="A113" s="37" t="s">
        <v>206</v>
      </c>
      <c r="B113" s="46" t="s">
        <v>207</v>
      </c>
      <c r="C113" s="41">
        <v>33.86</v>
      </c>
      <c r="D113" s="40" t="s">
        <v>61</v>
      </c>
      <c r="E113" s="49"/>
      <c r="F113" s="40"/>
      <c r="G113" s="44"/>
      <c r="H113" s="35"/>
    </row>
    <row r="114" spans="1:8" ht="20.25" customHeight="1" x14ac:dyDescent="0.3">
      <c r="A114" s="37" t="s">
        <v>208</v>
      </c>
      <c r="B114" s="46" t="s">
        <v>209</v>
      </c>
      <c r="C114" s="41">
        <v>9.6999999999999993</v>
      </c>
      <c r="D114" s="40" t="s">
        <v>61</v>
      </c>
      <c r="E114" s="65"/>
      <c r="F114" s="40"/>
      <c r="G114" s="44"/>
      <c r="H114" s="35"/>
    </row>
    <row r="115" spans="1:8" ht="20.25" customHeight="1" x14ac:dyDescent="0.3">
      <c r="A115" s="37" t="s">
        <v>210</v>
      </c>
      <c r="B115" s="46" t="s">
        <v>211</v>
      </c>
      <c r="C115" s="41">
        <v>4.1500000000000004</v>
      </c>
      <c r="D115" s="40" t="s">
        <v>153</v>
      </c>
      <c r="E115" s="49"/>
      <c r="F115" s="40"/>
      <c r="G115" s="44"/>
      <c r="H115" s="35"/>
    </row>
    <row r="116" spans="1:8" ht="20.25" customHeight="1" x14ac:dyDescent="0.3">
      <c r="A116" s="37" t="s">
        <v>212</v>
      </c>
      <c r="B116" s="46" t="s">
        <v>213</v>
      </c>
      <c r="C116" s="41">
        <v>68.22</v>
      </c>
      <c r="D116" s="40" t="s">
        <v>153</v>
      </c>
      <c r="E116" s="43"/>
      <c r="F116" s="40"/>
      <c r="G116" s="44"/>
      <c r="H116" s="35"/>
    </row>
    <row r="117" spans="1:8" ht="26.25" customHeight="1" x14ac:dyDescent="0.3">
      <c r="A117" s="29" t="s">
        <v>214</v>
      </c>
      <c r="B117" s="64" t="s">
        <v>215</v>
      </c>
      <c r="C117" s="57"/>
      <c r="D117" s="58"/>
      <c r="E117" s="59"/>
      <c r="F117" s="40"/>
      <c r="G117" s="44"/>
      <c r="H117" s="35"/>
    </row>
    <row r="118" spans="1:8" ht="16.5" customHeight="1" x14ac:dyDescent="0.3">
      <c r="A118" s="37" t="s">
        <v>216</v>
      </c>
      <c r="B118" s="46" t="s">
        <v>217</v>
      </c>
      <c r="C118" s="41">
        <v>17</v>
      </c>
      <c r="D118" s="40" t="s">
        <v>71</v>
      </c>
      <c r="E118" s="43"/>
      <c r="F118" s="40"/>
      <c r="G118" s="44"/>
      <c r="H118" s="35"/>
    </row>
    <row r="119" spans="1:8" ht="22.5" customHeight="1" x14ac:dyDescent="0.3">
      <c r="A119" s="37" t="s">
        <v>218</v>
      </c>
      <c r="B119" s="46" t="s">
        <v>219</v>
      </c>
      <c r="C119" s="41">
        <v>48.634999999999998</v>
      </c>
      <c r="D119" s="40" t="s">
        <v>71</v>
      </c>
      <c r="E119" s="43"/>
      <c r="F119" s="40"/>
      <c r="G119" s="44"/>
      <c r="H119" s="35"/>
    </row>
    <row r="120" spans="1:8" ht="30.75" customHeight="1" x14ac:dyDescent="0.3">
      <c r="A120" s="37" t="s">
        <v>220</v>
      </c>
      <c r="B120" s="66" t="s">
        <v>221</v>
      </c>
      <c r="C120" s="41">
        <v>48.634999999999998</v>
      </c>
      <c r="D120" s="40" t="s">
        <v>71</v>
      </c>
      <c r="E120" s="43"/>
      <c r="F120" s="40"/>
      <c r="G120" s="44"/>
      <c r="H120" s="35"/>
    </row>
    <row r="121" spans="1:8" ht="18.75" customHeight="1" x14ac:dyDescent="0.3">
      <c r="A121" s="37" t="s">
        <v>222</v>
      </c>
      <c r="B121" s="46" t="s">
        <v>223</v>
      </c>
      <c r="C121" s="41">
        <v>122.5</v>
      </c>
      <c r="D121" s="40" t="s">
        <v>78</v>
      </c>
      <c r="E121" s="43"/>
      <c r="F121" s="40"/>
      <c r="G121" s="44"/>
      <c r="H121" s="35"/>
    </row>
    <row r="122" spans="1:8" ht="23.25" customHeight="1" x14ac:dyDescent="0.3">
      <c r="A122" s="29" t="s">
        <v>224</v>
      </c>
      <c r="B122" s="30" t="s">
        <v>225</v>
      </c>
      <c r="C122" s="41"/>
      <c r="D122" s="40"/>
      <c r="E122" s="59"/>
      <c r="F122" s="40"/>
      <c r="G122" s="44"/>
      <c r="H122" s="35"/>
    </row>
    <row r="123" spans="1:8" ht="35.25" customHeight="1" x14ac:dyDescent="0.3">
      <c r="A123" s="37" t="s">
        <v>226</v>
      </c>
      <c r="B123" s="67" t="s">
        <v>227</v>
      </c>
      <c r="C123" s="41">
        <f t="array" ref="C123:C125">[12]!'!PRESUPUESTO CAPILLA!F76C3:F78C3'</f>
        <v>4.8</v>
      </c>
      <c r="D123" s="40" t="s">
        <v>71</v>
      </c>
      <c r="E123" s="65"/>
      <c r="F123" s="40"/>
      <c r="G123" s="44"/>
      <c r="H123" s="35"/>
    </row>
    <row r="124" spans="1:8" ht="32.25" customHeight="1" x14ac:dyDescent="0.3">
      <c r="A124" s="37" t="s">
        <v>228</v>
      </c>
      <c r="B124" s="67" t="s">
        <v>229</v>
      </c>
      <c r="C124" s="41">
        <v>2</v>
      </c>
      <c r="D124" s="40" t="s">
        <v>230</v>
      </c>
      <c r="E124" s="65"/>
      <c r="F124" s="40"/>
      <c r="G124" s="44"/>
      <c r="H124" s="35"/>
    </row>
    <row r="125" spans="1:8" ht="31.5" customHeight="1" x14ac:dyDescent="0.3">
      <c r="A125" s="37" t="s">
        <v>231</v>
      </c>
      <c r="B125" s="67" t="s">
        <v>232</v>
      </c>
      <c r="C125" s="41">
        <v>4</v>
      </c>
      <c r="D125" s="40" t="s">
        <v>230</v>
      </c>
      <c r="E125" s="65"/>
      <c r="F125" s="40"/>
      <c r="G125" s="44"/>
      <c r="H125" s="35"/>
    </row>
    <row r="126" spans="1:8" ht="18" customHeight="1" x14ac:dyDescent="0.3">
      <c r="A126" s="29" t="s">
        <v>233</v>
      </c>
      <c r="B126" s="68" t="s">
        <v>234</v>
      </c>
      <c r="C126" s="41"/>
      <c r="D126" s="58"/>
      <c r="E126" s="59"/>
      <c r="F126" s="40"/>
      <c r="G126" s="44"/>
      <c r="H126" s="35"/>
    </row>
    <row r="127" spans="1:8" ht="33" customHeight="1" x14ac:dyDescent="0.3">
      <c r="A127" s="37" t="s">
        <v>235</v>
      </c>
      <c r="B127" s="69" t="s">
        <v>236</v>
      </c>
      <c r="C127" s="41">
        <f t="array" ref="C127:C135">[12]!'!PRESUPUESTO CAPILLA!F80C3:F88C3'</f>
        <v>36.148223999999999</v>
      </c>
      <c r="D127" s="40" t="s">
        <v>237</v>
      </c>
      <c r="E127" s="59"/>
      <c r="F127" s="40"/>
      <c r="G127" s="44"/>
      <c r="H127" s="35"/>
    </row>
    <row r="128" spans="1:8" ht="31.5" customHeight="1" x14ac:dyDescent="0.3">
      <c r="A128" s="37" t="s">
        <v>238</v>
      </c>
      <c r="B128" s="69" t="s">
        <v>239</v>
      </c>
      <c r="C128" s="41">
        <v>87.788543999999987</v>
      </c>
      <c r="D128" s="40" t="s">
        <v>240</v>
      </c>
      <c r="E128" s="59"/>
      <c r="F128" s="40"/>
      <c r="G128" s="44"/>
      <c r="H128" s="35"/>
    </row>
    <row r="129" spans="1:9" ht="33.75" customHeight="1" x14ac:dyDescent="0.3">
      <c r="A129" s="37" t="s">
        <v>241</v>
      </c>
      <c r="B129" s="69" t="s">
        <v>242</v>
      </c>
      <c r="C129" s="41">
        <v>38.730240000000002</v>
      </c>
      <c r="D129" s="40" t="s">
        <v>240</v>
      </c>
      <c r="E129" s="59"/>
      <c r="F129" s="40"/>
      <c r="G129" s="44"/>
      <c r="H129" s="35"/>
    </row>
    <row r="130" spans="1:9" ht="18" customHeight="1" x14ac:dyDescent="0.3">
      <c r="A130" s="37" t="s">
        <v>243</v>
      </c>
      <c r="B130" s="69" t="s">
        <v>244</v>
      </c>
      <c r="C130" s="41">
        <v>19.795456000000001</v>
      </c>
      <c r="D130" s="40" t="s">
        <v>240</v>
      </c>
      <c r="E130" s="59"/>
      <c r="F130" s="40"/>
      <c r="G130" s="44"/>
      <c r="H130" s="35"/>
    </row>
    <row r="131" spans="1:9" s="62" customFormat="1" ht="28.5" customHeight="1" x14ac:dyDescent="0.3">
      <c r="A131" s="155" t="s">
        <v>245</v>
      </c>
      <c r="B131" s="69" t="s">
        <v>246</v>
      </c>
      <c r="C131" s="41">
        <v>3.4426880000000004</v>
      </c>
      <c r="D131" s="40" t="s">
        <v>240</v>
      </c>
      <c r="E131" s="59"/>
      <c r="F131" s="40"/>
      <c r="G131" s="44"/>
      <c r="H131" s="35"/>
      <c r="I131" s="175"/>
    </row>
    <row r="132" spans="1:9" s="62" customFormat="1" ht="48" customHeight="1" x14ac:dyDescent="0.3">
      <c r="A132" s="155" t="s">
        <v>247</v>
      </c>
      <c r="B132" s="69" t="s">
        <v>248</v>
      </c>
      <c r="C132" s="41">
        <v>9.0370559999999998</v>
      </c>
      <c r="D132" s="40" t="s">
        <v>240</v>
      </c>
      <c r="E132" s="59"/>
      <c r="F132" s="40"/>
      <c r="G132" s="44"/>
      <c r="H132" s="35"/>
      <c r="I132" s="175"/>
    </row>
    <row r="133" spans="1:9" ht="50.25" customHeight="1" x14ac:dyDescent="0.3">
      <c r="A133" s="37" t="s">
        <v>249</v>
      </c>
      <c r="B133" s="69" t="s">
        <v>250</v>
      </c>
      <c r="C133" s="41">
        <v>15.061759999999998</v>
      </c>
      <c r="D133" s="40" t="s">
        <v>240</v>
      </c>
      <c r="E133" s="59"/>
      <c r="F133" s="40"/>
      <c r="G133" s="44"/>
      <c r="H133" s="35"/>
    </row>
    <row r="134" spans="1:9" ht="52.5" customHeight="1" x14ac:dyDescent="0.3">
      <c r="A134" s="37" t="s">
        <v>251</v>
      </c>
      <c r="B134" s="69" t="s">
        <v>252</v>
      </c>
      <c r="C134" s="41">
        <v>7.7408000000000001</v>
      </c>
      <c r="D134" s="40" t="s">
        <v>240</v>
      </c>
      <c r="E134" s="59"/>
      <c r="F134" s="40"/>
      <c r="G134" s="44"/>
      <c r="H134" s="35"/>
    </row>
    <row r="135" spans="1:9" ht="48.75" customHeight="1" x14ac:dyDescent="0.3">
      <c r="A135" s="37" t="s">
        <v>253</v>
      </c>
      <c r="B135" s="69" t="s">
        <v>254</v>
      </c>
      <c r="C135" s="41">
        <v>26.250496000000002</v>
      </c>
      <c r="D135" s="40" t="s">
        <v>240</v>
      </c>
      <c r="E135" s="59"/>
      <c r="F135" s="40"/>
      <c r="G135" s="44"/>
      <c r="H135" s="35"/>
    </row>
    <row r="136" spans="1:9" ht="18" customHeight="1" x14ac:dyDescent="0.3">
      <c r="A136" s="29" t="s">
        <v>255</v>
      </c>
      <c r="B136" s="30" t="s">
        <v>256</v>
      </c>
      <c r="C136" s="41"/>
      <c r="D136" s="58"/>
      <c r="E136" s="59"/>
      <c r="F136" s="40"/>
      <c r="G136" s="44"/>
      <c r="H136" s="35"/>
    </row>
    <row r="137" spans="1:9" ht="18" customHeight="1" x14ac:dyDescent="0.3">
      <c r="A137" s="37" t="s">
        <v>257</v>
      </c>
      <c r="B137" s="46" t="s">
        <v>258</v>
      </c>
      <c r="C137" s="41">
        <f t="array" ref="C137:C141">[12]!'!PRESUPUESTO CAPILLA!F90C3:F94C3'</f>
        <v>650.298</v>
      </c>
      <c r="D137" s="40" t="s">
        <v>61</v>
      </c>
      <c r="E137" s="59"/>
      <c r="F137" s="40"/>
      <c r="G137" s="44"/>
      <c r="H137" s="35"/>
    </row>
    <row r="138" spans="1:9" ht="18" customHeight="1" x14ac:dyDescent="0.3">
      <c r="A138" s="37" t="s">
        <v>259</v>
      </c>
      <c r="B138" s="46" t="s">
        <v>260</v>
      </c>
      <c r="C138" s="41">
        <v>179.15799999999999</v>
      </c>
      <c r="D138" s="40" t="s">
        <v>61</v>
      </c>
      <c r="E138" s="59"/>
      <c r="F138" s="40"/>
      <c r="G138" s="44"/>
      <c r="H138" s="35"/>
    </row>
    <row r="139" spans="1:9" ht="18" customHeight="1" x14ac:dyDescent="0.3">
      <c r="A139" s="37" t="s">
        <v>261</v>
      </c>
      <c r="B139" s="46" t="s">
        <v>262</v>
      </c>
      <c r="C139" s="41">
        <v>24.32</v>
      </c>
      <c r="D139" s="40" t="s">
        <v>61</v>
      </c>
      <c r="E139" s="59"/>
      <c r="F139" s="40"/>
      <c r="G139" s="44"/>
      <c r="H139" s="35"/>
    </row>
    <row r="140" spans="1:9" ht="18" customHeight="1" x14ac:dyDescent="0.3">
      <c r="A140" s="37" t="s">
        <v>263</v>
      </c>
      <c r="B140" s="46" t="s">
        <v>264</v>
      </c>
      <c r="C140" s="41">
        <v>446.82</v>
      </c>
      <c r="D140" s="40" t="s">
        <v>61</v>
      </c>
      <c r="E140" s="59"/>
      <c r="F140" s="40"/>
      <c r="G140" s="44"/>
      <c r="H140" s="35"/>
    </row>
    <row r="141" spans="1:9" ht="18" customHeight="1" x14ac:dyDescent="0.3">
      <c r="A141" s="37" t="s">
        <v>265</v>
      </c>
      <c r="B141" s="46" t="s">
        <v>266</v>
      </c>
      <c r="C141" s="41">
        <v>0.92000000000000015</v>
      </c>
      <c r="D141" s="40" t="s">
        <v>61</v>
      </c>
      <c r="E141" s="59"/>
      <c r="F141" s="40"/>
      <c r="G141" s="44"/>
      <c r="H141" s="35"/>
    </row>
    <row r="142" spans="1:9" ht="25.5" customHeight="1" x14ac:dyDescent="0.3">
      <c r="A142" s="29" t="s">
        <v>267</v>
      </c>
      <c r="B142" s="30" t="s">
        <v>268</v>
      </c>
      <c r="C142" s="41"/>
      <c r="D142" s="58"/>
      <c r="E142" s="59"/>
      <c r="F142" s="40"/>
      <c r="G142" s="44"/>
      <c r="H142" s="35"/>
    </row>
    <row r="143" spans="1:9" ht="36.75" customHeight="1" x14ac:dyDescent="0.3">
      <c r="A143" s="37" t="s">
        <v>269</v>
      </c>
      <c r="B143" s="50" t="s">
        <v>270</v>
      </c>
      <c r="C143" s="41">
        <f t="array" ref="C143:C146">[12]!'!PRESUPUESTO CAPILLA!F96C3:F99C3'</f>
        <v>1</v>
      </c>
      <c r="D143" s="43" t="s">
        <v>230</v>
      </c>
      <c r="E143" s="59"/>
      <c r="F143" s="40"/>
      <c r="G143" s="44"/>
      <c r="H143" s="35"/>
    </row>
    <row r="144" spans="1:9" ht="18" customHeight="1" x14ac:dyDescent="0.3">
      <c r="A144" s="37" t="s">
        <v>271</v>
      </c>
      <c r="B144" s="50" t="s">
        <v>272</v>
      </c>
      <c r="C144" s="41">
        <v>2.13</v>
      </c>
      <c r="D144" s="43" t="s">
        <v>61</v>
      </c>
      <c r="E144" s="59"/>
      <c r="F144" s="40"/>
      <c r="G144" s="44"/>
      <c r="H144" s="35"/>
    </row>
    <row r="145" spans="1:9" ht="18" customHeight="1" x14ac:dyDescent="0.3">
      <c r="A145" s="37" t="s">
        <v>273</v>
      </c>
      <c r="B145" s="70" t="s">
        <v>274</v>
      </c>
      <c r="C145" s="41">
        <v>8.9</v>
      </c>
      <c r="D145" s="71" t="s">
        <v>89</v>
      </c>
      <c r="E145" s="59"/>
      <c r="F145" s="40"/>
      <c r="G145" s="44"/>
      <c r="H145" s="35"/>
    </row>
    <row r="146" spans="1:9" ht="18" customHeight="1" x14ac:dyDescent="0.3">
      <c r="A146" s="37" t="s">
        <v>275</v>
      </c>
      <c r="B146" s="50" t="s">
        <v>276</v>
      </c>
      <c r="C146" s="41">
        <v>95.625</v>
      </c>
      <c r="D146" s="43" t="s">
        <v>61</v>
      </c>
      <c r="E146" s="59"/>
      <c r="F146" s="40"/>
      <c r="G146" s="44"/>
      <c r="H146" s="35"/>
    </row>
    <row r="147" spans="1:9" ht="18" customHeight="1" x14ac:dyDescent="0.3">
      <c r="A147" s="37" t="s">
        <v>277</v>
      </c>
      <c r="B147" s="50" t="s">
        <v>278</v>
      </c>
      <c r="C147" s="41">
        <v>59.23</v>
      </c>
      <c r="D147" s="43" t="s">
        <v>61</v>
      </c>
      <c r="E147" s="59"/>
      <c r="F147" s="40"/>
      <c r="G147" s="44"/>
      <c r="H147" s="35"/>
    </row>
    <row r="148" spans="1:9" s="167" customFormat="1" ht="18" customHeight="1" x14ac:dyDescent="0.3">
      <c r="A148" s="169"/>
      <c r="B148" s="165" t="s">
        <v>279</v>
      </c>
      <c r="C148" s="170"/>
      <c r="D148" s="171"/>
      <c r="E148" s="172"/>
      <c r="F148" s="170"/>
      <c r="G148" s="166"/>
      <c r="H148" s="173"/>
      <c r="I148" s="175"/>
    </row>
    <row r="149" spans="1:9" ht="28.5" customHeight="1" x14ac:dyDescent="0.3">
      <c r="A149" s="29" t="s">
        <v>280</v>
      </c>
      <c r="B149" s="72" t="s">
        <v>281</v>
      </c>
      <c r="C149" s="57"/>
      <c r="D149" s="58"/>
      <c r="E149" s="59"/>
      <c r="F149" s="57"/>
      <c r="G149" s="44"/>
      <c r="H149" s="35"/>
    </row>
    <row r="150" spans="1:9" ht="86.25" customHeight="1" x14ac:dyDescent="0.3">
      <c r="A150" s="37" t="s">
        <v>282</v>
      </c>
      <c r="B150" s="73" t="s">
        <v>283</v>
      </c>
      <c r="C150" s="40">
        <v>1</v>
      </c>
      <c r="D150" s="40" t="s">
        <v>106</v>
      </c>
      <c r="E150" s="43"/>
      <c r="F150" s="40"/>
      <c r="G150" s="44"/>
      <c r="H150" s="35"/>
    </row>
    <row r="151" spans="1:9" ht="110.25" customHeight="1" x14ac:dyDescent="0.3">
      <c r="A151" s="37" t="s">
        <v>284</v>
      </c>
      <c r="B151" s="50" t="s">
        <v>285</v>
      </c>
      <c r="C151" s="40">
        <v>10</v>
      </c>
      <c r="D151" s="40" t="s">
        <v>106</v>
      </c>
      <c r="E151" s="43"/>
      <c r="F151" s="40"/>
      <c r="G151" s="44"/>
      <c r="H151" s="35"/>
    </row>
    <row r="152" spans="1:9" ht="66" customHeight="1" x14ac:dyDescent="0.3">
      <c r="A152" s="37" t="s">
        <v>286</v>
      </c>
      <c r="B152" s="50" t="s">
        <v>287</v>
      </c>
      <c r="C152" s="40">
        <v>4</v>
      </c>
      <c r="D152" s="40" t="s">
        <v>106</v>
      </c>
      <c r="E152" s="43"/>
      <c r="F152" s="40"/>
      <c r="G152" s="44"/>
      <c r="H152" s="35"/>
    </row>
    <row r="153" spans="1:9" ht="86.25" customHeight="1" x14ac:dyDescent="0.3">
      <c r="A153" s="37" t="s">
        <v>288</v>
      </c>
      <c r="B153" s="50" t="s">
        <v>289</v>
      </c>
      <c r="C153" s="40">
        <v>4</v>
      </c>
      <c r="D153" s="40" t="s">
        <v>106</v>
      </c>
      <c r="E153" s="43"/>
      <c r="F153" s="40"/>
      <c r="G153" s="44"/>
      <c r="H153" s="35"/>
    </row>
    <row r="154" spans="1:9" ht="114" customHeight="1" x14ac:dyDescent="0.3">
      <c r="A154" s="37" t="s">
        <v>290</v>
      </c>
      <c r="B154" s="50" t="s">
        <v>291</v>
      </c>
      <c r="C154" s="40">
        <v>5</v>
      </c>
      <c r="D154" s="40" t="s">
        <v>106</v>
      </c>
      <c r="E154" s="43"/>
      <c r="F154" s="40"/>
      <c r="G154" s="44"/>
      <c r="H154" s="35"/>
    </row>
    <row r="155" spans="1:9" ht="114.75" customHeight="1" x14ac:dyDescent="0.3">
      <c r="A155" s="37" t="s">
        <v>292</v>
      </c>
      <c r="B155" s="74" t="s">
        <v>293</v>
      </c>
      <c r="C155" s="40">
        <v>4</v>
      </c>
      <c r="D155" s="40" t="s">
        <v>106</v>
      </c>
      <c r="E155" s="43"/>
      <c r="F155" s="40"/>
      <c r="G155" s="44"/>
      <c r="H155" s="35"/>
    </row>
    <row r="156" spans="1:9" ht="127.5" customHeight="1" x14ac:dyDescent="0.3">
      <c r="A156" s="37" t="s">
        <v>294</v>
      </c>
      <c r="B156" s="74" t="s">
        <v>295</v>
      </c>
      <c r="C156" s="40">
        <v>6</v>
      </c>
      <c r="D156" s="40" t="s">
        <v>106</v>
      </c>
      <c r="E156" s="43"/>
      <c r="F156" s="40"/>
      <c r="G156" s="44"/>
      <c r="H156" s="35"/>
    </row>
    <row r="157" spans="1:9" ht="86.25" customHeight="1" x14ac:dyDescent="0.3">
      <c r="A157" s="37" t="s">
        <v>296</v>
      </c>
      <c r="B157" s="74" t="s">
        <v>297</v>
      </c>
      <c r="C157" s="40">
        <v>4</v>
      </c>
      <c r="D157" s="40" t="s">
        <v>106</v>
      </c>
      <c r="E157" s="43"/>
      <c r="F157" s="40"/>
      <c r="G157" s="44"/>
      <c r="H157" s="35"/>
    </row>
    <row r="158" spans="1:9" ht="48.75" customHeight="1" x14ac:dyDescent="0.3">
      <c r="A158" s="37" t="s">
        <v>298</v>
      </c>
      <c r="B158" s="74" t="s">
        <v>299</v>
      </c>
      <c r="C158" s="40">
        <v>3</v>
      </c>
      <c r="D158" s="40" t="s">
        <v>106</v>
      </c>
      <c r="E158" s="43"/>
      <c r="F158" s="40"/>
      <c r="G158" s="44"/>
      <c r="H158" s="35"/>
    </row>
    <row r="159" spans="1:9" ht="52.5" customHeight="1" x14ac:dyDescent="0.3">
      <c r="A159" s="37" t="s">
        <v>300</v>
      </c>
      <c r="B159" s="74" t="s">
        <v>301</v>
      </c>
      <c r="C159" s="40">
        <v>1</v>
      </c>
      <c r="D159" s="40" t="s">
        <v>106</v>
      </c>
      <c r="E159" s="43"/>
      <c r="F159" s="40"/>
      <c r="G159" s="44"/>
      <c r="H159" s="35"/>
    </row>
    <row r="160" spans="1:9" ht="120" customHeight="1" x14ac:dyDescent="0.3">
      <c r="A160" s="37" t="s">
        <v>302</v>
      </c>
      <c r="B160" s="74" t="s">
        <v>303</v>
      </c>
      <c r="C160" s="40">
        <v>2</v>
      </c>
      <c r="D160" s="40" t="s">
        <v>106</v>
      </c>
      <c r="E160" s="43"/>
      <c r="F160" s="40"/>
      <c r="G160" s="44"/>
      <c r="H160" s="35"/>
    </row>
    <row r="161" spans="1:8" ht="16.5" customHeight="1" x14ac:dyDescent="0.3">
      <c r="A161" s="29"/>
      <c r="B161" s="72" t="s">
        <v>304</v>
      </c>
      <c r="C161" s="57"/>
      <c r="D161" s="58"/>
      <c r="E161" s="59"/>
      <c r="F161" s="57"/>
      <c r="G161" s="44"/>
      <c r="H161" s="119"/>
    </row>
    <row r="162" spans="1:8" ht="24.75" customHeight="1" x14ac:dyDescent="0.3">
      <c r="A162" s="29" t="s">
        <v>305</v>
      </c>
      <c r="B162" s="72" t="s">
        <v>306</v>
      </c>
      <c r="C162" s="57"/>
      <c r="D162" s="58"/>
      <c r="E162" s="59"/>
      <c r="F162" s="57"/>
      <c r="G162" s="44"/>
      <c r="H162" s="35"/>
    </row>
    <row r="163" spans="1:8" ht="66.75" customHeight="1" x14ac:dyDescent="0.3">
      <c r="A163" s="37" t="s">
        <v>307</v>
      </c>
      <c r="B163" s="50" t="s">
        <v>308</v>
      </c>
      <c r="C163" s="41">
        <v>1</v>
      </c>
      <c r="D163" s="40" t="s">
        <v>106</v>
      </c>
      <c r="E163" s="41"/>
      <c r="F163" s="40"/>
      <c r="G163" s="59"/>
      <c r="H163" s="160"/>
    </row>
    <row r="164" spans="1:8" ht="51" customHeight="1" x14ac:dyDescent="0.3">
      <c r="A164" s="37" t="s">
        <v>309</v>
      </c>
      <c r="B164" s="50" t="s">
        <v>310</v>
      </c>
      <c r="C164" s="41">
        <v>1</v>
      </c>
      <c r="D164" s="40" t="s">
        <v>106</v>
      </c>
      <c r="E164" s="59"/>
      <c r="F164" s="40"/>
      <c r="G164" s="44"/>
      <c r="H164" s="35"/>
    </row>
    <row r="165" spans="1:8" ht="66.75" customHeight="1" x14ac:dyDescent="0.3">
      <c r="A165" s="37" t="s">
        <v>311</v>
      </c>
      <c r="B165" s="70" t="s">
        <v>312</v>
      </c>
      <c r="C165" s="41">
        <v>1</v>
      </c>
      <c r="D165" s="40" t="s">
        <v>106</v>
      </c>
      <c r="E165" s="59"/>
      <c r="F165" s="40"/>
      <c r="G165" s="44"/>
      <c r="H165" s="35"/>
    </row>
    <row r="166" spans="1:8" ht="52.5" customHeight="1" x14ac:dyDescent="0.3">
      <c r="A166" s="37" t="s">
        <v>313</v>
      </c>
      <c r="B166" s="50" t="s">
        <v>314</v>
      </c>
      <c r="C166" s="41">
        <v>1</v>
      </c>
      <c r="D166" s="40" t="s">
        <v>106</v>
      </c>
      <c r="E166" s="59"/>
      <c r="F166" s="40"/>
      <c r="G166" s="44"/>
      <c r="H166" s="35"/>
    </row>
    <row r="167" spans="1:8" ht="36.75" customHeight="1" x14ac:dyDescent="0.3">
      <c r="A167" s="37" t="s">
        <v>315</v>
      </c>
      <c r="B167" s="75" t="s">
        <v>316</v>
      </c>
      <c r="C167" s="41">
        <v>5</v>
      </c>
      <c r="D167" s="40" t="s">
        <v>317</v>
      </c>
      <c r="E167" s="59"/>
      <c r="F167" s="40"/>
      <c r="G167" s="44"/>
      <c r="H167" s="35"/>
    </row>
    <row r="168" spans="1:8" ht="68.25" customHeight="1" x14ac:dyDescent="0.3">
      <c r="A168" s="37" t="s">
        <v>318</v>
      </c>
      <c r="B168" s="75" t="s">
        <v>319</v>
      </c>
      <c r="C168" s="41">
        <v>1</v>
      </c>
      <c r="D168" s="40" t="s">
        <v>106</v>
      </c>
      <c r="E168" s="59"/>
      <c r="F168" s="40"/>
      <c r="G168" s="44"/>
      <c r="H168" s="35"/>
    </row>
    <row r="169" spans="1:8" ht="21.75" customHeight="1" x14ac:dyDescent="0.3">
      <c r="A169" s="37" t="s">
        <v>320</v>
      </c>
      <c r="B169" s="46" t="s">
        <v>321</v>
      </c>
      <c r="C169" s="41">
        <v>1</v>
      </c>
      <c r="D169" s="40" t="s">
        <v>106</v>
      </c>
      <c r="E169" s="59"/>
      <c r="F169" s="40"/>
      <c r="G169" s="44"/>
      <c r="H169" s="35"/>
    </row>
    <row r="170" spans="1:8" ht="36" customHeight="1" x14ac:dyDescent="0.3">
      <c r="A170" s="37" t="s">
        <v>322</v>
      </c>
      <c r="B170" s="75" t="s">
        <v>323</v>
      </c>
      <c r="C170" s="41">
        <v>5</v>
      </c>
      <c r="D170" s="40" t="s">
        <v>317</v>
      </c>
      <c r="E170" s="59"/>
      <c r="F170" s="40"/>
      <c r="G170" s="44"/>
      <c r="H170" s="35"/>
    </row>
    <row r="171" spans="1:8" ht="48.75" customHeight="1" x14ac:dyDescent="0.3">
      <c r="A171" s="37" t="s">
        <v>324</v>
      </c>
      <c r="B171" s="75" t="s">
        <v>325</v>
      </c>
      <c r="C171" s="41">
        <v>4</v>
      </c>
      <c r="D171" s="40" t="s">
        <v>106</v>
      </c>
      <c r="E171" s="59"/>
      <c r="F171" s="40"/>
      <c r="G171" s="44"/>
      <c r="H171" s="119"/>
    </row>
    <row r="172" spans="1:8" ht="16.5" customHeight="1" x14ac:dyDescent="0.3">
      <c r="A172" s="37"/>
      <c r="B172" s="72" t="s">
        <v>326</v>
      </c>
      <c r="C172" s="41"/>
      <c r="D172" s="40"/>
      <c r="E172" s="59"/>
      <c r="F172" s="40"/>
      <c r="G172" s="44"/>
      <c r="H172" s="35"/>
    </row>
    <row r="173" spans="1:8" ht="33" customHeight="1" x14ac:dyDescent="0.3">
      <c r="A173" s="37"/>
      <c r="B173" s="72" t="s">
        <v>327</v>
      </c>
      <c r="C173" s="41"/>
      <c r="D173" s="40"/>
      <c r="E173" s="59"/>
      <c r="F173" s="40"/>
      <c r="G173" s="44"/>
      <c r="H173" s="119"/>
    </row>
    <row r="174" spans="1:8" ht="25.5" customHeight="1" x14ac:dyDescent="0.3">
      <c r="A174" s="37"/>
      <c r="B174" s="72"/>
      <c r="C174" s="41"/>
      <c r="D174" s="40"/>
      <c r="E174" s="59"/>
      <c r="F174" s="40"/>
      <c r="G174" s="44"/>
      <c r="H174" s="35"/>
    </row>
    <row r="175" spans="1:8" ht="16.5" customHeight="1" x14ac:dyDescent="0.3">
      <c r="A175" s="29" t="s">
        <v>328</v>
      </c>
      <c r="B175" s="72" t="s">
        <v>329</v>
      </c>
      <c r="C175" s="41"/>
      <c r="D175" s="40"/>
      <c r="E175" s="59"/>
      <c r="F175" s="40"/>
      <c r="G175" s="44"/>
      <c r="H175" s="35"/>
    </row>
    <row r="176" spans="1:8" ht="16.5" customHeight="1" x14ac:dyDescent="0.3">
      <c r="A176" s="29"/>
      <c r="B176" s="72"/>
      <c r="C176" s="41"/>
      <c r="D176" s="40"/>
      <c r="E176" s="59"/>
      <c r="F176" s="40"/>
      <c r="G176" s="44"/>
      <c r="H176" s="35"/>
    </row>
    <row r="177" spans="1:8" ht="16.5" customHeight="1" x14ac:dyDescent="0.3">
      <c r="A177" s="29" t="s">
        <v>330</v>
      </c>
      <c r="B177" s="30" t="s">
        <v>18</v>
      </c>
      <c r="C177" s="41"/>
      <c r="D177" s="40"/>
      <c r="E177" s="59"/>
      <c r="F177" s="40"/>
      <c r="G177" s="44"/>
      <c r="H177" s="35"/>
    </row>
    <row r="178" spans="1:8" ht="16.5" customHeight="1" x14ac:dyDescent="0.3">
      <c r="A178" s="37" t="s">
        <v>331</v>
      </c>
      <c r="B178" s="46" t="s">
        <v>30</v>
      </c>
      <c r="C178" s="41">
        <f>(9.45+2)*7.3</f>
        <v>83.584999999999994</v>
      </c>
      <c r="D178" s="40" t="s">
        <v>61</v>
      </c>
      <c r="E178" s="59"/>
      <c r="F178" s="40"/>
      <c r="G178" s="44"/>
      <c r="H178" s="35"/>
    </row>
    <row r="179" spans="1:8" ht="16.5" customHeight="1" x14ac:dyDescent="0.3">
      <c r="A179" s="29" t="s">
        <v>332</v>
      </c>
      <c r="B179" s="30" t="s">
        <v>33</v>
      </c>
      <c r="C179" s="41"/>
      <c r="D179" s="40"/>
      <c r="E179" s="59"/>
      <c r="F179" s="40"/>
      <c r="G179" s="44"/>
      <c r="H179" s="35"/>
    </row>
    <row r="180" spans="1:8" ht="20.25" customHeight="1" x14ac:dyDescent="0.3">
      <c r="A180" s="37" t="s">
        <v>333</v>
      </c>
      <c r="B180" s="46" t="s">
        <v>36</v>
      </c>
      <c r="C180" s="41">
        <f>C178*0.4</f>
        <v>33.433999999999997</v>
      </c>
      <c r="D180" s="40" t="s">
        <v>334</v>
      </c>
      <c r="E180" s="59"/>
      <c r="F180" s="40"/>
      <c r="G180" s="44"/>
      <c r="H180" s="35"/>
    </row>
    <row r="181" spans="1:8" ht="20.25" customHeight="1" x14ac:dyDescent="0.3">
      <c r="A181" s="37" t="s">
        <v>335</v>
      </c>
      <c r="B181" s="46" t="s">
        <v>121</v>
      </c>
      <c r="C181" s="41">
        <f>'[11]vol multiuso'!F8</f>
        <v>23.326750000000004</v>
      </c>
      <c r="D181" s="40" t="s">
        <v>334</v>
      </c>
      <c r="E181" s="59"/>
      <c r="F181" s="40"/>
      <c r="G181" s="44"/>
      <c r="H181" s="35"/>
    </row>
    <row r="182" spans="1:8" ht="20.25" customHeight="1" x14ac:dyDescent="0.3">
      <c r="A182" s="37" t="s">
        <v>336</v>
      </c>
      <c r="B182" s="46" t="s">
        <v>123</v>
      </c>
      <c r="C182" s="41">
        <f>C181-(C187+C188)</f>
        <v>17.413750000000004</v>
      </c>
      <c r="D182" s="40" t="s">
        <v>64</v>
      </c>
      <c r="E182" s="59"/>
      <c r="F182" s="40"/>
      <c r="G182" s="44"/>
      <c r="H182" s="35"/>
    </row>
    <row r="183" spans="1:8" ht="20.25" customHeight="1" x14ac:dyDescent="0.3">
      <c r="A183" s="37" t="s">
        <v>337</v>
      </c>
      <c r="B183" s="50" t="s">
        <v>125</v>
      </c>
      <c r="C183" s="41">
        <f>C178*0.25</f>
        <v>20.896249999999998</v>
      </c>
      <c r="D183" s="40" t="s">
        <v>338</v>
      </c>
      <c r="E183" s="59"/>
      <c r="F183" s="40"/>
      <c r="G183" s="44"/>
      <c r="H183" s="35"/>
    </row>
    <row r="184" spans="1:8" ht="20.25" customHeight="1" x14ac:dyDescent="0.3">
      <c r="A184" s="37" t="s">
        <v>339</v>
      </c>
      <c r="B184" s="50" t="s">
        <v>127</v>
      </c>
      <c r="C184" s="41">
        <f>((C181-C182)+C180)*1.3</f>
        <v>51.151099999999992</v>
      </c>
      <c r="D184" s="40" t="s">
        <v>340</v>
      </c>
      <c r="E184" s="59"/>
      <c r="F184" s="40"/>
      <c r="G184" s="44"/>
      <c r="H184" s="35"/>
    </row>
    <row r="185" spans="1:8" ht="26.25" customHeight="1" x14ac:dyDescent="0.3">
      <c r="A185" s="29" t="s">
        <v>341</v>
      </c>
      <c r="B185" s="30" t="s">
        <v>49</v>
      </c>
      <c r="C185" s="41"/>
      <c r="D185" s="40"/>
      <c r="E185" s="59"/>
      <c r="F185" s="40"/>
      <c r="G185" s="44"/>
      <c r="H185" s="35"/>
    </row>
    <row r="186" spans="1:8" ht="31.5" customHeight="1" x14ac:dyDescent="0.3">
      <c r="A186" s="37" t="s">
        <v>342</v>
      </c>
      <c r="B186" s="50" t="s">
        <v>130</v>
      </c>
      <c r="C186" s="41">
        <f>C178*0.05</f>
        <v>4.1792499999999997</v>
      </c>
      <c r="D186" s="40" t="s">
        <v>64</v>
      </c>
      <c r="E186" s="59"/>
      <c r="F186" s="40"/>
      <c r="G186" s="44"/>
      <c r="H186" s="35"/>
    </row>
    <row r="187" spans="1:8" ht="33" customHeight="1" x14ac:dyDescent="0.3">
      <c r="A187" s="37" t="s">
        <v>343</v>
      </c>
      <c r="B187" s="50" t="s">
        <v>344</v>
      </c>
      <c r="C187" s="41">
        <f>'[11]vol multiuso'!F11</f>
        <v>2.3849999999999998</v>
      </c>
      <c r="D187" s="40" t="s">
        <v>64</v>
      </c>
      <c r="E187" s="59"/>
      <c r="F187" s="40"/>
      <c r="G187" s="44"/>
      <c r="H187" s="35"/>
    </row>
    <row r="188" spans="1:8" ht="50.25" customHeight="1" x14ac:dyDescent="0.3">
      <c r="A188" s="37" t="s">
        <v>345</v>
      </c>
      <c r="B188" s="50" t="s">
        <v>346</v>
      </c>
      <c r="C188" s="41">
        <f>'[11]vol multiuso'!F10</f>
        <v>3.528</v>
      </c>
      <c r="D188" s="40" t="s">
        <v>64</v>
      </c>
      <c r="E188" s="59"/>
      <c r="F188" s="40"/>
      <c r="G188" s="44"/>
      <c r="H188" s="35"/>
    </row>
    <row r="189" spans="1:8" ht="48.75" customHeight="1" x14ac:dyDescent="0.3">
      <c r="A189" s="37" t="s">
        <v>347</v>
      </c>
      <c r="B189" s="50" t="s">
        <v>348</v>
      </c>
      <c r="C189" s="41">
        <f>'[11]vol multiuso'!F13</f>
        <v>0.63600000000000001</v>
      </c>
      <c r="D189" s="40" t="s">
        <v>64</v>
      </c>
      <c r="E189" s="59"/>
      <c r="F189" s="40"/>
      <c r="G189" s="44"/>
      <c r="H189" s="35"/>
    </row>
    <row r="190" spans="1:8" ht="53.25" customHeight="1" x14ac:dyDescent="0.3">
      <c r="A190" s="37" t="s">
        <v>349</v>
      </c>
      <c r="B190" s="50" t="s">
        <v>350</v>
      </c>
      <c r="C190" s="41">
        <f>'[11]vol multiuso'!H28</f>
        <v>11.880196020000003</v>
      </c>
      <c r="D190" s="40" t="s">
        <v>64</v>
      </c>
      <c r="E190" s="59"/>
      <c r="F190" s="40"/>
      <c r="G190" s="44"/>
      <c r="H190" s="35"/>
    </row>
    <row r="191" spans="1:8" ht="38.25" customHeight="1" x14ac:dyDescent="0.3">
      <c r="A191" s="37" t="s">
        <v>351</v>
      </c>
      <c r="B191" s="50" t="s">
        <v>352</v>
      </c>
      <c r="C191" s="41">
        <f>'[11]vol multiuso'!F15</f>
        <v>1.1339999999999999</v>
      </c>
      <c r="D191" s="40" t="s">
        <v>64</v>
      </c>
      <c r="E191" s="59"/>
      <c r="F191" s="40"/>
      <c r="G191" s="44"/>
      <c r="H191" s="35"/>
    </row>
    <row r="192" spans="1:8" ht="34.5" customHeight="1" x14ac:dyDescent="0.3">
      <c r="A192" s="37" t="s">
        <v>353</v>
      </c>
      <c r="B192" s="50" t="s">
        <v>354</v>
      </c>
      <c r="C192" s="41">
        <f>'[11]vol multiuso'!F16</f>
        <v>0.876</v>
      </c>
      <c r="D192" s="40" t="s">
        <v>64</v>
      </c>
      <c r="E192" s="59"/>
      <c r="F192" s="40"/>
      <c r="G192" s="44"/>
      <c r="H192" s="35"/>
    </row>
    <row r="193" spans="1:8" ht="21" customHeight="1" x14ac:dyDescent="0.3">
      <c r="A193" s="37" t="s">
        <v>355</v>
      </c>
      <c r="B193" s="50" t="s">
        <v>356</v>
      </c>
      <c r="C193" s="41">
        <f>'[11]vol multiuso'!F17</f>
        <v>1.7060999999999999</v>
      </c>
      <c r="D193" s="40" t="s">
        <v>64</v>
      </c>
      <c r="E193" s="59"/>
      <c r="F193" s="40"/>
      <c r="G193" s="44"/>
      <c r="H193" s="35"/>
    </row>
    <row r="194" spans="1:8" ht="21" customHeight="1" x14ac:dyDescent="0.3">
      <c r="A194" s="29" t="s">
        <v>357</v>
      </c>
      <c r="B194" s="30" t="s">
        <v>171</v>
      </c>
      <c r="C194" s="41"/>
      <c r="D194" s="60"/>
      <c r="E194" s="59"/>
      <c r="F194" s="40"/>
      <c r="G194" s="44"/>
      <c r="H194" s="35"/>
    </row>
    <row r="195" spans="1:8" ht="38.25" customHeight="1" x14ac:dyDescent="0.3">
      <c r="A195" s="37" t="s">
        <v>358</v>
      </c>
      <c r="B195" s="63" t="s">
        <v>173</v>
      </c>
      <c r="C195" s="41">
        <f>'[11]vol multiuso'!F25</f>
        <v>32.819999999999993</v>
      </c>
      <c r="D195" s="40" t="s">
        <v>71</v>
      </c>
      <c r="E195" s="59"/>
      <c r="F195" s="40"/>
      <c r="G195" s="44"/>
      <c r="H195" s="35"/>
    </row>
    <row r="196" spans="1:8" ht="38.25" customHeight="1" x14ac:dyDescent="0.3">
      <c r="A196" s="37" t="s">
        <v>359</v>
      </c>
      <c r="B196" s="63" t="s">
        <v>175</v>
      </c>
      <c r="C196" s="41">
        <f>'[11]vol multiuso'!G25</f>
        <v>51.115000000000002</v>
      </c>
      <c r="D196" s="40" t="s">
        <v>71</v>
      </c>
      <c r="E196" s="59"/>
      <c r="F196" s="40"/>
      <c r="G196" s="44"/>
      <c r="H196" s="35"/>
    </row>
    <row r="197" spans="1:8" ht="24.75" customHeight="1" x14ac:dyDescent="0.3">
      <c r="A197" s="29" t="s">
        <v>360</v>
      </c>
      <c r="B197" s="30" t="s">
        <v>68</v>
      </c>
      <c r="C197" s="41"/>
      <c r="D197" s="58"/>
      <c r="E197" s="59"/>
      <c r="F197" s="40"/>
      <c r="G197" s="44"/>
      <c r="H197" s="35"/>
    </row>
    <row r="198" spans="1:8" ht="18.75" customHeight="1" x14ac:dyDescent="0.3">
      <c r="A198" s="37" t="s">
        <v>361</v>
      </c>
      <c r="B198" s="46" t="s">
        <v>182</v>
      </c>
      <c r="C198" s="41">
        <f>'[11]vol multiuso'!G28+'[11]vol multiuso'!B29</f>
        <v>31.649059600000001</v>
      </c>
      <c r="D198" s="40" t="s">
        <v>71</v>
      </c>
      <c r="E198" s="59"/>
      <c r="F198" s="40"/>
      <c r="G198" s="44"/>
      <c r="H198" s="35"/>
    </row>
    <row r="199" spans="1:8" ht="18.75" customHeight="1" x14ac:dyDescent="0.3">
      <c r="A199" s="37" t="s">
        <v>362</v>
      </c>
      <c r="B199" s="50" t="s">
        <v>363</v>
      </c>
      <c r="C199" s="41">
        <f>C196*2</f>
        <v>102.23</v>
      </c>
      <c r="D199" s="40" t="s">
        <v>71</v>
      </c>
      <c r="E199" s="59"/>
      <c r="F199" s="40"/>
      <c r="G199" s="44"/>
      <c r="H199" s="35"/>
    </row>
    <row r="200" spans="1:8" ht="18.75" customHeight="1" x14ac:dyDescent="0.3">
      <c r="A200" s="37" t="s">
        <v>364</v>
      </c>
      <c r="B200" s="50" t="s">
        <v>188</v>
      </c>
      <c r="C200" s="41">
        <f>C198</f>
        <v>31.649059600000001</v>
      </c>
      <c r="D200" s="40" t="s">
        <v>71</v>
      </c>
      <c r="E200" s="59"/>
      <c r="F200" s="40"/>
      <c r="G200" s="44"/>
      <c r="H200" s="35"/>
    </row>
    <row r="201" spans="1:8" ht="18.75" customHeight="1" x14ac:dyDescent="0.3">
      <c r="A201" s="37" t="s">
        <v>365</v>
      </c>
      <c r="B201" s="50" t="s">
        <v>366</v>
      </c>
      <c r="C201" s="41">
        <f>'[11]vol multiuso'!F17/'[11]vol multiuso'!D17</f>
        <v>14.217499999999999</v>
      </c>
      <c r="D201" s="40" t="s">
        <v>71</v>
      </c>
      <c r="E201" s="59"/>
      <c r="F201" s="40"/>
      <c r="G201" s="44"/>
      <c r="H201" s="35"/>
    </row>
    <row r="202" spans="1:8" ht="18.75" customHeight="1" x14ac:dyDescent="0.3">
      <c r="A202" s="37" t="s">
        <v>367</v>
      </c>
      <c r="B202" s="46" t="s">
        <v>77</v>
      </c>
      <c r="C202" s="41">
        <f>'[11]vol multiuso'!C35+9.35+7.3+9.35+7.3</f>
        <v>170.7</v>
      </c>
      <c r="D202" s="40" t="s">
        <v>78</v>
      </c>
      <c r="E202" s="59"/>
      <c r="F202" s="40"/>
      <c r="G202" s="44"/>
      <c r="H202" s="35"/>
    </row>
    <row r="203" spans="1:8" ht="21.75" customHeight="1" x14ac:dyDescent="0.3">
      <c r="A203" s="29" t="s">
        <v>368</v>
      </c>
      <c r="B203" s="30" t="s">
        <v>193</v>
      </c>
      <c r="C203" s="57"/>
      <c r="D203" s="58"/>
      <c r="E203" s="59"/>
      <c r="F203" s="40"/>
      <c r="G203" s="44"/>
      <c r="H203" s="35"/>
    </row>
    <row r="204" spans="1:8" ht="16.5" customHeight="1" x14ac:dyDescent="0.3">
      <c r="A204" s="37" t="s">
        <v>369</v>
      </c>
      <c r="B204" s="50" t="s">
        <v>195</v>
      </c>
      <c r="C204" s="41">
        <f>7.3*9.45*0.1</f>
        <v>6.8985000000000003</v>
      </c>
      <c r="D204" s="40" t="s">
        <v>52</v>
      </c>
      <c r="E204" s="59"/>
      <c r="F204" s="40"/>
      <c r="G204" s="44"/>
      <c r="H204" s="35"/>
    </row>
    <row r="205" spans="1:8" ht="16.5" customHeight="1" x14ac:dyDescent="0.3">
      <c r="A205" s="37" t="s">
        <v>370</v>
      </c>
      <c r="B205" s="50" t="s">
        <v>371</v>
      </c>
      <c r="C205" s="41">
        <f>(7.3*9.45)</f>
        <v>68.984999999999999</v>
      </c>
      <c r="D205" s="40" t="s">
        <v>61</v>
      </c>
      <c r="E205" s="59"/>
      <c r="F205" s="40"/>
      <c r="G205" s="44"/>
      <c r="H205" s="35"/>
    </row>
    <row r="206" spans="1:8" ht="16.5" customHeight="1" x14ac:dyDescent="0.3">
      <c r="A206" s="37" t="s">
        <v>372</v>
      </c>
      <c r="B206" s="50" t="s">
        <v>373</v>
      </c>
      <c r="C206" s="41">
        <f>5.43*2</f>
        <v>10.86</v>
      </c>
      <c r="D206" s="40" t="s">
        <v>61</v>
      </c>
      <c r="E206" s="59"/>
      <c r="F206" s="40"/>
      <c r="G206" s="44"/>
      <c r="H206" s="35"/>
    </row>
    <row r="207" spans="1:8" ht="20.25" customHeight="1" x14ac:dyDescent="0.3">
      <c r="A207" s="29" t="s">
        <v>374</v>
      </c>
      <c r="B207" s="64" t="s">
        <v>203</v>
      </c>
      <c r="C207" s="57"/>
      <c r="D207" s="40"/>
      <c r="E207" s="59"/>
      <c r="F207" s="40"/>
      <c r="G207" s="44"/>
      <c r="H207" s="35"/>
    </row>
    <row r="208" spans="1:8" ht="33" customHeight="1" x14ac:dyDescent="0.3">
      <c r="A208" s="37" t="s">
        <v>375</v>
      </c>
      <c r="B208" s="50" t="s">
        <v>376</v>
      </c>
      <c r="C208" s="41">
        <f>'[11]vol multiuso'!E40</f>
        <v>27.2</v>
      </c>
      <c r="D208" s="40" t="s">
        <v>61</v>
      </c>
      <c r="E208" s="59"/>
      <c r="F208" s="40"/>
      <c r="G208" s="44"/>
      <c r="H208" s="35"/>
    </row>
    <row r="209" spans="1:8" ht="16.5" customHeight="1" x14ac:dyDescent="0.3">
      <c r="A209" s="29" t="s">
        <v>377</v>
      </c>
      <c r="B209" s="30" t="s">
        <v>225</v>
      </c>
      <c r="C209" s="41"/>
      <c r="D209" s="40"/>
      <c r="E209" s="59"/>
      <c r="F209" s="40"/>
      <c r="G209" s="44"/>
      <c r="H209" s="35"/>
    </row>
    <row r="210" spans="1:8" ht="16.5" customHeight="1" x14ac:dyDescent="0.3">
      <c r="A210" s="37" t="s">
        <v>378</v>
      </c>
      <c r="B210" s="67" t="s">
        <v>229</v>
      </c>
      <c r="C210" s="41">
        <v>1</v>
      </c>
      <c r="D210" s="40" t="s">
        <v>106</v>
      </c>
      <c r="E210" s="59"/>
      <c r="F210" s="40"/>
      <c r="G210" s="44"/>
      <c r="H210" s="35"/>
    </row>
    <row r="211" spans="1:8" ht="20.25" customHeight="1" x14ac:dyDescent="0.3">
      <c r="A211" s="29" t="s">
        <v>379</v>
      </c>
      <c r="B211" s="68" t="s">
        <v>234</v>
      </c>
      <c r="C211" s="41"/>
      <c r="D211" s="40"/>
      <c r="E211" s="59"/>
      <c r="F211" s="40"/>
      <c r="G211" s="44"/>
      <c r="H211" s="35"/>
    </row>
    <row r="212" spans="1:8" ht="30" customHeight="1" x14ac:dyDescent="0.3">
      <c r="A212" s="37" t="s">
        <v>380</v>
      </c>
      <c r="B212" s="69" t="s">
        <v>381</v>
      </c>
      <c r="C212" s="41">
        <v>1.2</v>
      </c>
      <c r="D212" s="40" t="s">
        <v>61</v>
      </c>
      <c r="E212" s="59"/>
      <c r="F212" s="40"/>
      <c r="G212" s="44"/>
      <c r="H212" s="35"/>
    </row>
    <row r="213" spans="1:8" ht="21.75" customHeight="1" x14ac:dyDescent="0.3">
      <c r="A213" s="29" t="s">
        <v>382</v>
      </c>
      <c r="B213" s="30" t="s">
        <v>256</v>
      </c>
      <c r="C213" s="41"/>
      <c r="D213" s="58"/>
      <c r="E213" s="59"/>
      <c r="F213" s="40"/>
      <c r="G213" s="44"/>
      <c r="H213" s="35"/>
    </row>
    <row r="214" spans="1:8" ht="19.5" customHeight="1" x14ac:dyDescent="0.3">
      <c r="A214" s="37" t="s">
        <v>383</v>
      </c>
      <c r="B214" s="46" t="s">
        <v>258</v>
      </c>
      <c r="C214" s="41">
        <f>'Vol infraest Barias '!C199+'Vol infraest Barias '!C200+C201</f>
        <v>148.09655960000001</v>
      </c>
      <c r="D214" s="40" t="s">
        <v>61</v>
      </c>
      <c r="E214" s="59"/>
      <c r="F214" s="40"/>
      <c r="G214" s="44"/>
      <c r="H214" s="35"/>
    </row>
    <row r="215" spans="1:8" ht="19.5" customHeight="1" x14ac:dyDescent="0.3">
      <c r="A215" s="37" t="s">
        <v>384</v>
      </c>
      <c r="B215" s="46" t="s">
        <v>260</v>
      </c>
      <c r="C215" s="41">
        <f>C199+C200</f>
        <v>133.87905960000001</v>
      </c>
      <c r="D215" s="40" t="s">
        <v>61</v>
      </c>
      <c r="E215" s="59"/>
      <c r="F215" s="40"/>
      <c r="G215" s="44"/>
      <c r="H215" s="35"/>
    </row>
    <row r="216" spans="1:8" ht="19.5" customHeight="1" x14ac:dyDescent="0.3">
      <c r="A216" s="37" t="s">
        <v>385</v>
      </c>
      <c r="B216" s="46" t="s">
        <v>262</v>
      </c>
      <c r="C216" s="41">
        <f>C201</f>
        <v>14.217499999999999</v>
      </c>
      <c r="D216" s="40" t="s">
        <v>61</v>
      </c>
      <c r="E216" s="59"/>
      <c r="F216" s="40"/>
      <c r="G216" s="44"/>
      <c r="H216" s="35"/>
    </row>
    <row r="217" spans="1:8" ht="19.5" customHeight="1" x14ac:dyDescent="0.3">
      <c r="A217" s="29" t="s">
        <v>386</v>
      </c>
      <c r="B217" s="30" t="s">
        <v>387</v>
      </c>
      <c r="C217" s="41"/>
      <c r="D217" s="40"/>
      <c r="E217" s="59"/>
      <c r="F217" s="40"/>
      <c r="G217" s="44"/>
      <c r="H217" s="35"/>
    </row>
    <row r="218" spans="1:8" ht="15.75" customHeight="1" x14ac:dyDescent="0.3">
      <c r="A218" s="37" t="s">
        <v>388</v>
      </c>
      <c r="B218" s="50" t="s">
        <v>389</v>
      </c>
      <c r="C218" s="41">
        <f>'[11]vol multiuso'!D44</f>
        <v>98.84</v>
      </c>
      <c r="D218" s="40" t="s">
        <v>61</v>
      </c>
      <c r="E218" s="59"/>
      <c r="F218" s="40"/>
      <c r="G218" s="44"/>
      <c r="H218" s="35"/>
    </row>
    <row r="219" spans="1:8" ht="16.5" customHeight="1" x14ac:dyDescent="0.3">
      <c r="A219" s="29" t="s">
        <v>390</v>
      </c>
      <c r="B219" s="30" t="s">
        <v>103</v>
      </c>
      <c r="C219" s="41"/>
      <c r="D219" s="40"/>
      <c r="E219" s="59"/>
      <c r="F219" s="40"/>
      <c r="G219" s="44"/>
      <c r="H219" s="35"/>
    </row>
    <row r="220" spans="1:8" ht="16.5" customHeight="1" x14ac:dyDescent="0.3">
      <c r="A220" s="37" t="s">
        <v>391</v>
      </c>
      <c r="B220" s="50" t="s">
        <v>392</v>
      </c>
      <c r="C220" s="41">
        <f>'[11]vol multiuso'!B46</f>
        <v>27.6</v>
      </c>
      <c r="D220" s="40" t="s">
        <v>61</v>
      </c>
      <c r="E220" s="59"/>
      <c r="F220" s="40"/>
      <c r="G220" s="44"/>
      <c r="H220" s="35"/>
    </row>
    <row r="221" spans="1:8" ht="25.5" customHeight="1" x14ac:dyDescent="0.3">
      <c r="A221" s="37"/>
      <c r="B221" s="30" t="s">
        <v>393</v>
      </c>
      <c r="C221" s="41"/>
      <c r="D221" s="40"/>
      <c r="E221" s="59"/>
      <c r="F221" s="40"/>
      <c r="G221" s="44"/>
      <c r="H221" s="119"/>
    </row>
    <row r="222" spans="1:8" ht="16.5" customHeight="1" x14ac:dyDescent="0.3">
      <c r="A222" s="37"/>
      <c r="B222" s="50"/>
      <c r="C222" s="41"/>
      <c r="D222" s="40"/>
      <c r="E222" s="59"/>
      <c r="F222" s="40"/>
      <c r="G222" s="44"/>
      <c r="H222" s="35"/>
    </row>
    <row r="223" spans="1:8" ht="16.5" customHeight="1" x14ac:dyDescent="0.3">
      <c r="A223" s="29" t="s">
        <v>394</v>
      </c>
      <c r="B223" s="72" t="s">
        <v>395</v>
      </c>
      <c r="C223" s="41"/>
      <c r="D223" s="40"/>
      <c r="E223" s="59"/>
      <c r="F223" s="40"/>
      <c r="G223" s="44"/>
      <c r="H223" s="35"/>
    </row>
    <row r="224" spans="1:8" ht="106.5" customHeight="1" x14ac:dyDescent="0.3">
      <c r="A224" s="37" t="s">
        <v>396</v>
      </c>
      <c r="B224" s="50" t="s">
        <v>397</v>
      </c>
      <c r="C224" s="41">
        <v>1</v>
      </c>
      <c r="D224" s="40" t="s">
        <v>106</v>
      </c>
      <c r="E224" s="59"/>
      <c r="F224" s="40"/>
      <c r="G224" s="44"/>
      <c r="H224" s="35"/>
    </row>
    <row r="225" spans="1:8" ht="78" customHeight="1" x14ac:dyDescent="0.3">
      <c r="A225" s="37" t="s">
        <v>398</v>
      </c>
      <c r="B225" s="50" t="s">
        <v>399</v>
      </c>
      <c r="C225" s="41">
        <v>2</v>
      </c>
      <c r="D225" s="40" t="s">
        <v>106</v>
      </c>
      <c r="E225" s="59"/>
      <c r="F225" s="40"/>
      <c r="G225" s="44"/>
      <c r="H225" s="35"/>
    </row>
    <row r="226" spans="1:8" ht="78" customHeight="1" x14ac:dyDescent="0.3">
      <c r="A226" s="37" t="s">
        <v>400</v>
      </c>
      <c r="B226" s="70" t="s">
        <v>401</v>
      </c>
      <c r="C226" s="41">
        <v>6</v>
      </c>
      <c r="D226" s="40" t="s">
        <v>106</v>
      </c>
      <c r="E226" s="59"/>
      <c r="F226" s="40"/>
      <c r="G226" s="44"/>
      <c r="H226" s="35"/>
    </row>
    <row r="227" spans="1:8" ht="64.5" customHeight="1" x14ac:dyDescent="0.3">
      <c r="A227" s="37" t="s">
        <v>402</v>
      </c>
      <c r="B227" s="50" t="s">
        <v>403</v>
      </c>
      <c r="C227" s="41">
        <v>3</v>
      </c>
      <c r="D227" s="40" t="s">
        <v>106</v>
      </c>
      <c r="E227" s="59"/>
      <c r="F227" s="40"/>
      <c r="G227" s="44"/>
      <c r="H227" s="35"/>
    </row>
    <row r="228" spans="1:8" ht="93" customHeight="1" x14ac:dyDescent="0.3">
      <c r="A228" s="37" t="s">
        <v>404</v>
      </c>
      <c r="B228" s="50" t="s">
        <v>405</v>
      </c>
      <c r="C228" s="41">
        <v>2</v>
      </c>
      <c r="D228" s="40" t="s">
        <v>106</v>
      </c>
      <c r="E228" s="59"/>
      <c r="F228" s="40"/>
      <c r="G228" s="76"/>
      <c r="H228" s="35"/>
    </row>
    <row r="229" spans="1:8" ht="16.5" customHeight="1" x14ac:dyDescent="0.3">
      <c r="A229" s="37"/>
      <c r="B229" s="72" t="s">
        <v>406</v>
      </c>
      <c r="C229" s="41"/>
      <c r="D229" s="40"/>
      <c r="E229" s="59"/>
      <c r="F229" s="40"/>
      <c r="G229" s="76"/>
      <c r="H229" s="161"/>
    </row>
    <row r="230" spans="1:8" ht="16.5" customHeight="1" x14ac:dyDescent="0.3">
      <c r="A230" s="37"/>
      <c r="B230" s="50"/>
      <c r="C230" s="41"/>
      <c r="D230" s="40"/>
      <c r="E230" s="59"/>
      <c r="F230" s="40"/>
      <c r="G230" s="59"/>
      <c r="H230" s="35"/>
    </row>
    <row r="231" spans="1:8" ht="16.5" customHeight="1" x14ac:dyDescent="0.3">
      <c r="A231" s="29" t="s">
        <v>407</v>
      </c>
      <c r="B231" s="72" t="s">
        <v>408</v>
      </c>
      <c r="C231" s="41"/>
      <c r="D231" s="40"/>
      <c r="E231" s="59"/>
      <c r="F231" s="40"/>
      <c r="G231" s="44"/>
      <c r="H231" s="35"/>
    </row>
    <row r="232" spans="1:8" ht="64.5" customHeight="1" x14ac:dyDescent="0.3">
      <c r="A232" s="37" t="s">
        <v>409</v>
      </c>
      <c r="B232" s="50" t="s">
        <v>308</v>
      </c>
      <c r="C232" s="41">
        <v>4</v>
      </c>
      <c r="D232" s="40" t="s">
        <v>106</v>
      </c>
      <c r="E232" s="41"/>
      <c r="F232" s="40"/>
      <c r="G232" s="44"/>
      <c r="H232" s="35"/>
    </row>
    <row r="233" spans="1:8" ht="50.25" customHeight="1" x14ac:dyDescent="0.3">
      <c r="A233" s="37" t="s">
        <v>410</v>
      </c>
      <c r="B233" s="50" t="s">
        <v>310</v>
      </c>
      <c r="C233" s="41">
        <v>4</v>
      </c>
      <c r="D233" s="40" t="s">
        <v>106</v>
      </c>
      <c r="E233" s="59"/>
      <c r="F233" s="40"/>
      <c r="G233" s="44"/>
      <c r="H233" s="35"/>
    </row>
    <row r="234" spans="1:8" ht="67.5" customHeight="1" x14ac:dyDescent="0.3">
      <c r="A234" s="37" t="s">
        <v>411</v>
      </c>
      <c r="B234" s="70" t="s">
        <v>312</v>
      </c>
      <c r="C234" s="41">
        <v>3</v>
      </c>
      <c r="D234" s="40" t="s">
        <v>106</v>
      </c>
      <c r="E234" s="59"/>
      <c r="F234" s="40"/>
      <c r="G234" s="44"/>
      <c r="H234" s="35"/>
    </row>
    <row r="235" spans="1:8" ht="49.5" customHeight="1" x14ac:dyDescent="0.3">
      <c r="A235" s="37" t="s">
        <v>412</v>
      </c>
      <c r="B235" s="50" t="s">
        <v>314</v>
      </c>
      <c r="C235" s="41">
        <v>1</v>
      </c>
      <c r="D235" s="40" t="s">
        <v>106</v>
      </c>
      <c r="E235" s="59"/>
      <c r="F235" s="40"/>
      <c r="G235" s="44"/>
      <c r="H235" s="35"/>
    </row>
    <row r="236" spans="1:8" ht="67.5" customHeight="1" x14ac:dyDescent="0.3">
      <c r="A236" s="37" t="s">
        <v>413</v>
      </c>
      <c r="B236" s="75" t="s">
        <v>319</v>
      </c>
      <c r="C236" s="41">
        <v>2</v>
      </c>
      <c r="D236" s="40" t="s">
        <v>106</v>
      </c>
      <c r="E236" s="59"/>
      <c r="F236" s="40"/>
      <c r="G236" s="44"/>
      <c r="H236" s="35"/>
    </row>
    <row r="237" spans="1:8" ht="21.75" customHeight="1" x14ac:dyDescent="0.3">
      <c r="A237" s="37" t="s">
        <v>414</v>
      </c>
      <c r="B237" s="46" t="s">
        <v>321</v>
      </c>
      <c r="C237" s="41">
        <v>1</v>
      </c>
      <c r="D237" s="40" t="s">
        <v>106</v>
      </c>
      <c r="E237" s="59"/>
      <c r="F237" s="40"/>
      <c r="G237" s="44"/>
      <c r="H237" s="35"/>
    </row>
    <row r="238" spans="1:8" ht="32.25" customHeight="1" x14ac:dyDescent="0.3">
      <c r="A238" s="37" t="s">
        <v>415</v>
      </c>
      <c r="B238" s="75" t="s">
        <v>323</v>
      </c>
      <c r="C238" s="41">
        <v>20</v>
      </c>
      <c r="D238" s="40" t="s">
        <v>317</v>
      </c>
      <c r="E238" s="59"/>
      <c r="F238" s="40"/>
      <c r="G238" s="44"/>
      <c r="H238" s="35"/>
    </row>
    <row r="239" spans="1:8" ht="37.5" customHeight="1" x14ac:dyDescent="0.3">
      <c r="A239" s="37" t="s">
        <v>416</v>
      </c>
      <c r="B239" s="75" t="s">
        <v>316</v>
      </c>
      <c r="C239" s="41">
        <v>20</v>
      </c>
      <c r="D239" s="40" t="s">
        <v>317</v>
      </c>
      <c r="E239" s="59"/>
      <c r="F239" s="40"/>
      <c r="G239" s="44"/>
      <c r="H239" s="35"/>
    </row>
    <row r="240" spans="1:8" ht="26.25" customHeight="1" x14ac:dyDescent="0.3">
      <c r="A240" s="37"/>
      <c r="B240" s="72" t="s">
        <v>417</v>
      </c>
      <c r="C240" s="41"/>
      <c r="D240" s="40"/>
      <c r="E240" s="59"/>
      <c r="F240" s="40"/>
      <c r="G240" s="44"/>
      <c r="H240" s="119"/>
    </row>
    <row r="241" spans="1:8" ht="32.25" customHeight="1" x14ac:dyDescent="0.3">
      <c r="A241" s="37"/>
      <c r="B241" s="72" t="s">
        <v>418</v>
      </c>
      <c r="C241" s="41"/>
      <c r="D241" s="40"/>
      <c r="E241" s="59"/>
      <c r="F241" s="40"/>
      <c r="G241" s="44"/>
      <c r="H241" s="119"/>
    </row>
    <row r="242" spans="1:8" ht="16.5" customHeight="1" x14ac:dyDescent="0.3">
      <c r="A242" s="37"/>
      <c r="B242" s="50"/>
      <c r="C242" s="41"/>
      <c r="D242" s="40"/>
      <c r="E242" s="59"/>
      <c r="F242" s="40"/>
      <c r="G242" s="44"/>
      <c r="H242" s="35"/>
    </row>
    <row r="243" spans="1:8" ht="16.5" customHeight="1" x14ac:dyDescent="0.3">
      <c r="A243" s="77" t="s">
        <v>419</v>
      </c>
      <c r="B243" s="78" t="s">
        <v>420</v>
      </c>
      <c r="C243" s="41"/>
      <c r="D243" s="40"/>
      <c r="E243" s="59"/>
      <c r="F243" s="40"/>
      <c r="G243" s="44"/>
      <c r="H243" s="35"/>
    </row>
    <row r="244" spans="1:8" ht="16.5" customHeight="1" x14ac:dyDescent="0.3">
      <c r="A244" s="29" t="s">
        <v>421</v>
      </c>
      <c r="B244" s="78" t="s">
        <v>422</v>
      </c>
      <c r="C244" s="41"/>
      <c r="D244" s="40"/>
      <c r="E244" s="59"/>
      <c r="F244" s="40"/>
      <c r="G244" s="44"/>
      <c r="H244" s="35"/>
    </row>
    <row r="245" spans="1:8" ht="30.75" customHeight="1" x14ac:dyDescent="0.3">
      <c r="A245" s="37" t="s">
        <v>423</v>
      </c>
      <c r="B245" s="79" t="s">
        <v>424</v>
      </c>
      <c r="C245" s="41">
        <v>1</v>
      </c>
      <c r="D245" s="40" t="s">
        <v>21</v>
      </c>
      <c r="E245" s="59"/>
      <c r="F245" s="40"/>
      <c r="G245" s="44"/>
      <c r="H245" s="35"/>
    </row>
    <row r="246" spans="1:8" ht="16.5" customHeight="1" x14ac:dyDescent="0.3">
      <c r="A246" s="77"/>
      <c r="B246" s="78"/>
      <c r="C246" s="41"/>
      <c r="D246" s="40"/>
      <c r="E246" s="59"/>
      <c r="F246" s="40"/>
      <c r="G246" s="44"/>
      <c r="H246" s="35"/>
    </row>
    <row r="247" spans="1:8" ht="16.5" customHeight="1" x14ac:dyDescent="0.3">
      <c r="A247" s="29" t="s">
        <v>425</v>
      </c>
      <c r="B247" s="78" t="s">
        <v>426</v>
      </c>
      <c r="C247" s="41"/>
      <c r="D247" s="40"/>
      <c r="E247" s="59"/>
      <c r="F247" s="40"/>
      <c r="G247" s="44"/>
      <c r="H247" s="35"/>
    </row>
    <row r="248" spans="1:8" ht="16.5" customHeight="1" x14ac:dyDescent="0.3">
      <c r="A248" s="37" t="s">
        <v>427</v>
      </c>
      <c r="B248" s="80" t="s">
        <v>36</v>
      </c>
      <c r="C248" s="41">
        <v>38.08</v>
      </c>
      <c r="D248" s="40" t="s">
        <v>64</v>
      </c>
      <c r="E248" s="59"/>
      <c r="F248" s="40"/>
      <c r="G248" s="44"/>
      <c r="H248" s="35"/>
    </row>
    <row r="249" spans="1:8" ht="16.5" customHeight="1" x14ac:dyDescent="0.3">
      <c r="A249" s="37" t="s">
        <v>428</v>
      </c>
      <c r="B249" s="80" t="s">
        <v>429</v>
      </c>
      <c r="C249" s="41">
        <v>36.76</v>
      </c>
      <c r="D249" s="40" t="s">
        <v>64</v>
      </c>
      <c r="E249" s="59"/>
      <c r="F249" s="40"/>
      <c r="G249" s="44"/>
      <c r="H249" s="35"/>
    </row>
    <row r="250" spans="1:8" ht="16.5" customHeight="1" x14ac:dyDescent="0.3">
      <c r="A250" s="37" t="s">
        <v>430</v>
      </c>
      <c r="B250" s="80" t="s">
        <v>431</v>
      </c>
      <c r="C250" s="41">
        <v>14.98</v>
      </c>
      <c r="D250" s="40" t="s">
        <v>64</v>
      </c>
      <c r="E250" s="59"/>
      <c r="F250" s="40"/>
      <c r="G250" s="44"/>
      <c r="H250" s="35"/>
    </row>
    <row r="251" spans="1:8" ht="31.5" customHeight="1" x14ac:dyDescent="0.3">
      <c r="A251" s="37" t="s">
        <v>432</v>
      </c>
      <c r="B251" s="79" t="s">
        <v>433</v>
      </c>
      <c r="C251" s="41">
        <v>114.24</v>
      </c>
      <c r="D251" s="40" t="s">
        <v>338</v>
      </c>
      <c r="E251" s="59"/>
      <c r="F251" s="40"/>
      <c r="G251" s="44"/>
      <c r="H251" s="35"/>
    </row>
    <row r="252" spans="1:8" ht="16.5" customHeight="1" x14ac:dyDescent="0.3">
      <c r="A252" s="37" t="s">
        <v>434</v>
      </c>
      <c r="B252" s="80" t="s">
        <v>435</v>
      </c>
      <c r="C252" s="41">
        <v>66.400000000000006</v>
      </c>
      <c r="D252" s="40" t="s">
        <v>340</v>
      </c>
      <c r="E252" s="59"/>
      <c r="F252" s="40"/>
      <c r="G252" s="44"/>
      <c r="H252" s="35"/>
    </row>
    <row r="253" spans="1:8" ht="16.5" customHeight="1" x14ac:dyDescent="0.3">
      <c r="A253" s="77"/>
      <c r="B253" s="78"/>
      <c r="C253" s="41"/>
      <c r="D253" s="40"/>
      <c r="E253" s="59"/>
      <c r="F253" s="40"/>
      <c r="G253" s="44"/>
      <c r="H253" s="35"/>
    </row>
    <row r="254" spans="1:8" ht="16.5" customHeight="1" x14ac:dyDescent="0.3">
      <c r="A254" s="29" t="s">
        <v>436</v>
      </c>
      <c r="B254" s="78" t="s">
        <v>437</v>
      </c>
      <c r="C254" s="41"/>
      <c r="D254" s="40"/>
      <c r="E254" s="59"/>
      <c r="F254" s="40"/>
      <c r="G254" s="44"/>
      <c r="H254" s="35"/>
    </row>
    <row r="255" spans="1:8" ht="33.75" customHeight="1" x14ac:dyDescent="0.3">
      <c r="A255" s="37" t="s">
        <v>438</v>
      </c>
      <c r="B255" s="79" t="s">
        <v>439</v>
      </c>
      <c r="C255" s="41">
        <v>1.88</v>
      </c>
      <c r="D255" s="40" t="s">
        <v>64</v>
      </c>
      <c r="E255" s="59"/>
      <c r="F255" s="40"/>
      <c r="G255" s="44"/>
      <c r="H255" s="35"/>
    </row>
    <row r="256" spans="1:8" ht="33.75" customHeight="1" x14ac:dyDescent="0.3">
      <c r="A256" s="37" t="s">
        <v>440</v>
      </c>
      <c r="B256" s="79" t="s">
        <v>441</v>
      </c>
      <c r="C256" s="41">
        <v>9.36</v>
      </c>
      <c r="D256" s="40" t="s">
        <v>64</v>
      </c>
      <c r="E256" s="59"/>
      <c r="F256" s="40"/>
      <c r="G256" s="44"/>
      <c r="H256" s="35"/>
    </row>
    <row r="257" spans="1:8" ht="16.5" customHeight="1" x14ac:dyDescent="0.3">
      <c r="A257" s="37" t="s">
        <v>442</v>
      </c>
      <c r="B257" s="80" t="s">
        <v>443</v>
      </c>
      <c r="C257" s="41">
        <v>0.84</v>
      </c>
      <c r="D257" s="40" t="s">
        <v>64</v>
      </c>
      <c r="E257" s="59"/>
      <c r="F257" s="40"/>
      <c r="G257" s="44"/>
      <c r="H257" s="35"/>
    </row>
    <row r="258" spans="1:8" ht="30.75" customHeight="1" x14ac:dyDescent="0.3">
      <c r="A258" s="37" t="s">
        <v>444</v>
      </c>
      <c r="B258" s="79" t="s">
        <v>445</v>
      </c>
      <c r="C258" s="41">
        <v>380.8</v>
      </c>
      <c r="D258" s="40" t="s">
        <v>61</v>
      </c>
      <c r="E258" s="59"/>
      <c r="F258" s="40"/>
      <c r="G258" s="44"/>
      <c r="H258" s="35"/>
    </row>
    <row r="259" spans="1:8" ht="16.5" customHeight="1" x14ac:dyDescent="0.3">
      <c r="A259" s="77"/>
      <c r="B259" s="78"/>
      <c r="C259" s="41"/>
      <c r="D259" s="40"/>
      <c r="E259" s="59"/>
      <c r="F259" s="40"/>
      <c r="G259" s="44"/>
      <c r="H259" s="35"/>
    </row>
    <row r="260" spans="1:8" ht="16.5" customHeight="1" x14ac:dyDescent="0.3">
      <c r="A260" s="29" t="s">
        <v>446</v>
      </c>
      <c r="B260" s="78" t="s">
        <v>447</v>
      </c>
      <c r="C260" s="41"/>
      <c r="D260" s="40"/>
      <c r="E260" s="59"/>
      <c r="F260" s="40"/>
      <c r="G260" s="44"/>
      <c r="H260" s="35"/>
    </row>
    <row r="261" spans="1:8" ht="32.25" customHeight="1" x14ac:dyDescent="0.3">
      <c r="A261" s="37" t="s">
        <v>448</v>
      </c>
      <c r="B261" s="79" t="s">
        <v>449</v>
      </c>
      <c r="C261" s="41">
        <v>49.92</v>
      </c>
      <c r="D261" s="40" t="s">
        <v>61</v>
      </c>
      <c r="E261" s="59"/>
      <c r="F261" s="40"/>
      <c r="G261" s="44"/>
      <c r="H261" s="35"/>
    </row>
    <row r="262" spans="1:8" ht="16.5" customHeight="1" x14ac:dyDescent="0.3">
      <c r="A262" s="37" t="s">
        <v>450</v>
      </c>
      <c r="B262" s="80" t="s">
        <v>451</v>
      </c>
      <c r="C262" s="41">
        <v>49.92</v>
      </c>
      <c r="D262" s="40" t="s">
        <v>61</v>
      </c>
      <c r="E262" s="59"/>
      <c r="F262" s="40"/>
      <c r="G262" s="44"/>
      <c r="H262" s="35"/>
    </row>
    <row r="263" spans="1:8" ht="16.5" customHeight="1" x14ac:dyDescent="0.3">
      <c r="A263" s="77"/>
      <c r="B263" s="78"/>
      <c r="C263" s="41"/>
      <c r="D263" s="40"/>
      <c r="E263" s="59"/>
      <c r="F263" s="40"/>
      <c r="G263" s="44"/>
      <c r="H263" s="35"/>
    </row>
    <row r="264" spans="1:8" ht="16.5" customHeight="1" x14ac:dyDescent="0.3">
      <c r="A264" s="29" t="s">
        <v>452</v>
      </c>
      <c r="B264" s="78" t="s">
        <v>453</v>
      </c>
      <c r="C264" s="41"/>
      <c r="D264" s="40"/>
      <c r="E264" s="59"/>
      <c r="F264" s="40"/>
      <c r="G264" s="44"/>
      <c r="H264" s="35"/>
    </row>
    <row r="265" spans="1:8" ht="16.5" customHeight="1" x14ac:dyDescent="0.3">
      <c r="A265" s="37" t="s">
        <v>454</v>
      </c>
      <c r="B265" s="80" t="s">
        <v>70</v>
      </c>
      <c r="C265" s="41">
        <v>68.42</v>
      </c>
      <c r="D265" s="40" t="s">
        <v>61</v>
      </c>
      <c r="E265" s="59"/>
      <c r="F265" s="40"/>
      <c r="G265" s="44"/>
      <c r="H265" s="35"/>
    </row>
    <row r="266" spans="1:8" ht="16.5" customHeight="1" x14ac:dyDescent="0.3">
      <c r="A266" s="37" t="s">
        <v>455</v>
      </c>
      <c r="B266" s="80" t="s">
        <v>456</v>
      </c>
      <c r="C266" s="41">
        <v>68.42</v>
      </c>
      <c r="D266" s="40" t="s">
        <v>61</v>
      </c>
      <c r="E266" s="59"/>
      <c r="F266" s="40"/>
      <c r="G266" s="44"/>
      <c r="H266" s="35"/>
    </row>
    <row r="267" spans="1:8" ht="16.5" customHeight="1" x14ac:dyDescent="0.3">
      <c r="A267" s="37" t="s">
        <v>457</v>
      </c>
      <c r="B267" s="80" t="s">
        <v>77</v>
      </c>
      <c r="C267" s="41">
        <v>50.24</v>
      </c>
      <c r="D267" s="40" t="s">
        <v>89</v>
      </c>
      <c r="E267" s="59"/>
      <c r="F267" s="40"/>
      <c r="G267" s="44"/>
      <c r="H267" s="35"/>
    </row>
    <row r="268" spans="1:8" ht="16.5" customHeight="1" x14ac:dyDescent="0.3">
      <c r="A268" s="77"/>
      <c r="B268" s="78"/>
      <c r="C268" s="41"/>
      <c r="D268" s="40"/>
      <c r="E268" s="59"/>
      <c r="F268" s="40"/>
      <c r="G268" s="44"/>
      <c r="H268" s="35"/>
    </row>
    <row r="269" spans="1:8" ht="16.5" customHeight="1" x14ac:dyDescent="0.3">
      <c r="A269" s="29" t="s">
        <v>458</v>
      </c>
      <c r="B269" s="78" t="s">
        <v>256</v>
      </c>
      <c r="C269" s="41"/>
      <c r="D269" s="40"/>
      <c r="E269" s="59"/>
      <c r="F269" s="40"/>
      <c r="G269" s="44"/>
      <c r="H269" s="35"/>
    </row>
    <row r="270" spans="1:8" ht="16.5" customHeight="1" x14ac:dyDescent="0.3">
      <c r="A270" s="37" t="s">
        <v>459</v>
      </c>
      <c r="B270" s="80" t="s">
        <v>460</v>
      </c>
      <c r="C270" s="41">
        <v>18.98</v>
      </c>
      <c r="D270" s="40" t="s">
        <v>61</v>
      </c>
      <c r="E270" s="59"/>
      <c r="F270" s="40"/>
      <c r="G270" s="44"/>
      <c r="H270" s="35"/>
    </row>
    <row r="271" spans="1:8" ht="16.5" customHeight="1" x14ac:dyDescent="0.3">
      <c r="A271" s="37" t="s">
        <v>461</v>
      </c>
      <c r="B271" s="80" t="s">
        <v>462</v>
      </c>
      <c r="C271" s="41">
        <v>271</v>
      </c>
      <c r="D271" s="40" t="s">
        <v>89</v>
      </c>
      <c r="E271" s="59"/>
      <c r="F271" s="40"/>
      <c r="G271" s="44"/>
      <c r="H271" s="35"/>
    </row>
    <row r="272" spans="1:8" ht="16.5" customHeight="1" x14ac:dyDescent="0.3">
      <c r="A272" s="77"/>
      <c r="B272" s="78"/>
      <c r="C272" s="41"/>
      <c r="D272" s="40"/>
      <c r="E272" s="59"/>
      <c r="F272" s="40"/>
      <c r="G272" s="44"/>
      <c r="H272" s="35"/>
    </row>
    <row r="273" spans="1:8" ht="16.5" customHeight="1" x14ac:dyDescent="0.3">
      <c r="A273" s="29" t="s">
        <v>463</v>
      </c>
      <c r="B273" s="78" t="s">
        <v>464</v>
      </c>
      <c r="C273" s="41"/>
      <c r="D273" s="40"/>
      <c r="E273" s="59"/>
      <c r="F273" s="40"/>
      <c r="G273" s="44"/>
      <c r="H273" s="35"/>
    </row>
    <row r="274" spans="1:8" ht="30" customHeight="1" x14ac:dyDescent="0.3">
      <c r="A274" s="37" t="s">
        <v>465</v>
      </c>
      <c r="B274" s="79" t="s">
        <v>466</v>
      </c>
      <c r="C274" s="41">
        <v>2</v>
      </c>
      <c r="D274" s="40" t="s">
        <v>106</v>
      </c>
      <c r="E274" s="59"/>
      <c r="F274" s="40"/>
      <c r="G274" s="44"/>
      <c r="H274" s="35"/>
    </row>
    <row r="275" spans="1:8" ht="16.5" customHeight="1" x14ac:dyDescent="0.3">
      <c r="A275" s="37" t="s">
        <v>467</v>
      </c>
      <c r="B275" s="80" t="s">
        <v>468</v>
      </c>
      <c r="C275" s="41">
        <v>2</v>
      </c>
      <c r="D275" s="40" t="s">
        <v>106</v>
      </c>
      <c r="E275" s="59"/>
      <c r="F275" s="40"/>
      <c r="G275" s="44"/>
      <c r="H275" s="35"/>
    </row>
    <row r="276" spans="1:8" ht="16.5" customHeight="1" x14ac:dyDescent="0.3">
      <c r="A276" s="37" t="s">
        <v>469</v>
      </c>
      <c r="B276" s="80" t="s">
        <v>470</v>
      </c>
      <c r="C276" s="41">
        <v>2</v>
      </c>
      <c r="D276" s="40" t="s">
        <v>106</v>
      </c>
      <c r="E276" s="59"/>
      <c r="F276" s="40"/>
      <c r="G276" s="44"/>
      <c r="H276" s="35"/>
    </row>
    <row r="277" spans="1:8" ht="16.5" customHeight="1" x14ac:dyDescent="0.3">
      <c r="A277" s="77"/>
      <c r="B277" s="78" t="s">
        <v>471</v>
      </c>
      <c r="C277" s="41"/>
      <c r="D277" s="40"/>
      <c r="E277" s="59"/>
      <c r="F277" s="40"/>
      <c r="G277" s="44"/>
      <c r="H277" s="119"/>
    </row>
    <row r="278" spans="1:8" ht="16.5" customHeight="1" x14ac:dyDescent="0.3">
      <c r="A278" s="77"/>
      <c r="B278" s="78"/>
      <c r="C278" s="41"/>
      <c r="D278" s="40"/>
      <c r="E278" s="59"/>
      <c r="F278" s="40"/>
      <c r="G278" s="44"/>
      <c r="H278" s="119"/>
    </row>
    <row r="279" spans="1:8" ht="16.5" customHeight="1" x14ac:dyDescent="0.3">
      <c r="A279" s="77" t="s">
        <v>472</v>
      </c>
      <c r="B279" s="78" t="s">
        <v>473</v>
      </c>
      <c r="C279" s="41"/>
      <c r="D279" s="40"/>
      <c r="E279" s="59"/>
      <c r="F279" s="40"/>
      <c r="G279" s="44"/>
      <c r="H279" s="119"/>
    </row>
    <row r="280" spans="1:8" ht="33" customHeight="1" x14ac:dyDescent="0.3">
      <c r="A280" s="37" t="s">
        <v>474</v>
      </c>
      <c r="B280" s="79" t="s">
        <v>475</v>
      </c>
      <c r="C280" s="41">
        <f>22.8*8.8*3.7</f>
        <v>742.36800000000005</v>
      </c>
      <c r="D280" s="40" t="s">
        <v>64</v>
      </c>
      <c r="E280" s="59"/>
      <c r="F280" s="40"/>
      <c r="G280" s="44"/>
      <c r="H280" s="119"/>
    </row>
    <row r="281" spans="1:8" ht="16.5" customHeight="1" x14ac:dyDescent="0.3">
      <c r="A281" s="37" t="s">
        <v>476</v>
      </c>
      <c r="B281" s="80" t="s">
        <v>477</v>
      </c>
      <c r="C281" s="41">
        <f>C280-(141.44*3.7)</f>
        <v>219.04000000000008</v>
      </c>
      <c r="D281" s="40" t="s">
        <v>64</v>
      </c>
      <c r="E281" s="59"/>
      <c r="F281" s="40"/>
      <c r="G281" s="44"/>
      <c r="H281" s="119"/>
    </row>
    <row r="282" spans="1:8" ht="16.5" customHeight="1" x14ac:dyDescent="0.3">
      <c r="A282" s="37" t="s">
        <v>478</v>
      </c>
      <c r="B282" s="80" t="s">
        <v>479</v>
      </c>
      <c r="C282" s="41">
        <f>C280-C281</f>
        <v>523.32799999999997</v>
      </c>
      <c r="D282" s="40" t="s">
        <v>340</v>
      </c>
      <c r="E282" s="59"/>
      <c r="F282" s="40"/>
      <c r="G282" s="44"/>
      <c r="H282" s="119"/>
    </row>
    <row r="283" spans="1:8" ht="63" customHeight="1" x14ac:dyDescent="0.3">
      <c r="A283" s="37" t="s">
        <v>480</v>
      </c>
      <c r="B283" s="79" t="s">
        <v>481</v>
      </c>
      <c r="C283" s="41">
        <f>(141.44-(30.8+12.4+8.4))*0.35</f>
        <v>31.443999999999999</v>
      </c>
      <c r="D283" s="40" t="s">
        <v>64</v>
      </c>
      <c r="E283" s="59"/>
      <c r="F283" s="40"/>
      <c r="G283" s="44"/>
      <c r="H283" s="119"/>
    </row>
    <row r="284" spans="1:8" ht="48" customHeight="1" x14ac:dyDescent="0.3">
      <c r="A284" s="37" t="s">
        <v>482</v>
      </c>
      <c r="B284" s="79" t="s">
        <v>483</v>
      </c>
      <c r="C284" s="41">
        <f>(30.8+12.4+8.4)*0.2</f>
        <v>10.32</v>
      </c>
      <c r="D284" s="40" t="s">
        <v>64</v>
      </c>
      <c r="E284" s="59"/>
      <c r="F284" s="40"/>
      <c r="G284" s="44"/>
      <c r="H284" s="119"/>
    </row>
    <row r="285" spans="1:8" ht="34.5" customHeight="1" x14ac:dyDescent="0.3">
      <c r="A285" s="37" t="s">
        <v>484</v>
      </c>
      <c r="B285" s="79" t="s">
        <v>485</v>
      </c>
      <c r="C285" s="41">
        <f>(5.6*5+20.2*2)*3.13*0.3</f>
        <v>64.227599999999995</v>
      </c>
      <c r="D285" s="40" t="s">
        <v>64</v>
      </c>
      <c r="E285" s="59"/>
      <c r="F285" s="40"/>
      <c r="G285" s="44"/>
      <c r="H285" s="119"/>
    </row>
    <row r="286" spans="1:8" ht="16.5" customHeight="1" x14ac:dyDescent="0.3">
      <c r="A286" s="37" t="s">
        <v>486</v>
      </c>
      <c r="B286" s="79" t="s">
        <v>487</v>
      </c>
      <c r="C286" s="41">
        <f>141.44*0.14</f>
        <v>19.801600000000001</v>
      </c>
      <c r="D286" s="40" t="s">
        <v>64</v>
      </c>
      <c r="E286" s="59"/>
      <c r="F286" s="40"/>
      <c r="G286" s="44"/>
      <c r="H286" s="119"/>
    </row>
    <row r="287" spans="1:8" ht="16.5" customHeight="1" x14ac:dyDescent="0.3">
      <c r="A287" s="37" t="s">
        <v>488</v>
      </c>
      <c r="B287" s="79" t="s">
        <v>489</v>
      </c>
      <c r="C287" s="41">
        <f>5.6*0.25*0.3</f>
        <v>0.42</v>
      </c>
      <c r="D287" s="40" t="s">
        <v>64</v>
      </c>
      <c r="E287" s="59"/>
      <c r="F287" s="40"/>
      <c r="G287" s="44"/>
      <c r="H287" s="119"/>
    </row>
    <row r="288" spans="1:8" ht="21.75" customHeight="1" x14ac:dyDescent="0.3">
      <c r="A288" s="37" t="s">
        <v>490</v>
      </c>
      <c r="B288" s="79" t="s">
        <v>491</v>
      </c>
      <c r="C288" s="41">
        <f>0.3*0.3*3.13</f>
        <v>0.28170000000000001</v>
      </c>
      <c r="D288" s="40" t="s">
        <v>64</v>
      </c>
      <c r="E288" s="59"/>
      <c r="F288" s="40"/>
      <c r="G288" s="44"/>
      <c r="H288" s="119"/>
    </row>
    <row r="289" spans="1:8" ht="16.5" customHeight="1" x14ac:dyDescent="0.3">
      <c r="A289" s="37" t="s">
        <v>492</v>
      </c>
      <c r="B289" s="79" t="s">
        <v>77</v>
      </c>
      <c r="C289" s="41">
        <f>3.13*4+20.2*2+5.6*2</f>
        <v>64.12</v>
      </c>
      <c r="D289" s="40" t="s">
        <v>89</v>
      </c>
      <c r="E289" s="59"/>
      <c r="F289" s="40"/>
      <c r="G289" s="44"/>
      <c r="H289" s="119"/>
    </row>
    <row r="290" spans="1:8" ht="16.5" customHeight="1" x14ac:dyDescent="0.3">
      <c r="A290" s="37" t="s">
        <v>493</v>
      </c>
      <c r="B290" s="79" t="s">
        <v>70</v>
      </c>
      <c r="C290" s="41">
        <f>68.4*3.13+141.44+0.3*4*3.13+141.44</f>
        <v>500.72800000000001</v>
      </c>
      <c r="D290" s="40" t="s">
        <v>61</v>
      </c>
      <c r="E290" s="59"/>
      <c r="F290" s="40"/>
      <c r="G290" s="44"/>
      <c r="H290" s="119"/>
    </row>
    <row r="291" spans="1:8" ht="16.5" customHeight="1" x14ac:dyDescent="0.3">
      <c r="A291" s="37" t="s">
        <v>494</v>
      </c>
      <c r="B291" s="79" t="s">
        <v>495</v>
      </c>
      <c r="C291" s="41">
        <v>125.24</v>
      </c>
      <c r="D291" s="40" t="s">
        <v>61</v>
      </c>
      <c r="E291" s="59"/>
      <c r="F291" s="40"/>
      <c r="G291" s="44"/>
      <c r="H291" s="119"/>
    </row>
    <row r="292" spans="1:8" ht="16.5" customHeight="1" x14ac:dyDescent="0.3">
      <c r="A292" s="37" t="s">
        <v>496</v>
      </c>
      <c r="B292" s="79" t="s">
        <v>497</v>
      </c>
      <c r="C292" s="41">
        <f>68.4*3.13+141.44+0.3*4*3.13</f>
        <v>359.28800000000001</v>
      </c>
      <c r="D292" s="40" t="s">
        <v>61</v>
      </c>
      <c r="E292" s="59"/>
      <c r="F292" s="40"/>
      <c r="G292" s="44"/>
      <c r="H292" s="119"/>
    </row>
    <row r="293" spans="1:8" ht="16.5" customHeight="1" x14ac:dyDescent="0.3">
      <c r="A293" s="37" t="s">
        <v>498</v>
      </c>
      <c r="B293" s="79" t="s">
        <v>499</v>
      </c>
      <c r="C293" s="41">
        <f>C291</f>
        <v>125.24</v>
      </c>
      <c r="D293" s="40" t="s">
        <v>61</v>
      </c>
      <c r="E293" s="59"/>
      <c r="F293" s="40"/>
      <c r="G293" s="44"/>
      <c r="H293" s="119"/>
    </row>
    <row r="294" spans="1:8" ht="16.5" customHeight="1" x14ac:dyDescent="0.3">
      <c r="A294" s="37" t="s">
        <v>500</v>
      </c>
      <c r="B294" s="79" t="s">
        <v>501</v>
      </c>
      <c r="C294" s="41">
        <f>3.3*5.6*0.4</f>
        <v>7.3919999999999995</v>
      </c>
      <c r="D294" s="40" t="s">
        <v>64</v>
      </c>
      <c r="E294" s="59"/>
      <c r="F294" s="40"/>
      <c r="G294" s="44"/>
      <c r="H294" s="119"/>
    </row>
    <row r="295" spans="1:8" ht="16.5" customHeight="1" x14ac:dyDescent="0.3">
      <c r="A295" s="37" t="s">
        <v>502</v>
      </c>
      <c r="B295" s="79" t="s">
        <v>503</v>
      </c>
      <c r="C295" s="41">
        <f>3.3*5.6*0.3</f>
        <v>5.5439999999999987</v>
      </c>
      <c r="D295" s="40" t="s">
        <v>64</v>
      </c>
      <c r="E295" s="59"/>
      <c r="F295" s="40"/>
      <c r="G295" s="44"/>
      <c r="H295" s="119"/>
    </row>
    <row r="296" spans="1:8" ht="16.5" customHeight="1" x14ac:dyDescent="0.3">
      <c r="A296" s="37" t="s">
        <v>504</v>
      </c>
      <c r="B296" s="79" t="s">
        <v>505</v>
      </c>
      <c r="C296" s="41">
        <f>3.3*5.6*0.3</f>
        <v>5.5439999999999987</v>
      </c>
      <c r="D296" s="40" t="s">
        <v>64</v>
      </c>
      <c r="E296" s="59"/>
      <c r="F296" s="40"/>
      <c r="G296" s="44"/>
      <c r="H296" s="119"/>
    </row>
    <row r="297" spans="1:8" ht="16.5" customHeight="1" x14ac:dyDescent="0.3">
      <c r="A297" s="37" t="s">
        <v>506</v>
      </c>
      <c r="B297" s="79" t="s">
        <v>507</v>
      </c>
      <c r="C297" s="41">
        <f>3.3*5.6*0.3</f>
        <v>5.5439999999999987</v>
      </c>
      <c r="D297" s="40" t="s">
        <v>64</v>
      </c>
      <c r="E297" s="59"/>
      <c r="F297" s="40"/>
      <c r="G297" s="44"/>
      <c r="H297" s="119"/>
    </row>
    <row r="298" spans="1:8" ht="35.25" customHeight="1" x14ac:dyDescent="0.3">
      <c r="A298" s="37" t="s">
        <v>508</v>
      </c>
      <c r="B298" s="79" t="s">
        <v>509</v>
      </c>
      <c r="C298" s="41">
        <v>10</v>
      </c>
      <c r="D298" s="40" t="s">
        <v>106</v>
      </c>
      <c r="E298" s="59"/>
      <c r="F298" s="40"/>
      <c r="G298" s="44"/>
      <c r="H298" s="119"/>
    </row>
    <row r="299" spans="1:8" ht="16.5" customHeight="1" x14ac:dyDescent="0.3">
      <c r="A299" s="37" t="s">
        <v>510</v>
      </c>
      <c r="B299" s="79" t="s">
        <v>511</v>
      </c>
      <c r="C299" s="41">
        <v>12</v>
      </c>
      <c r="D299" s="40" t="s">
        <v>106</v>
      </c>
      <c r="E299" s="59"/>
      <c r="F299" s="40"/>
      <c r="G299" s="44"/>
      <c r="H299" s="119"/>
    </row>
    <row r="300" spans="1:8" ht="16.5" customHeight="1" x14ac:dyDescent="0.3">
      <c r="A300" s="37" t="s">
        <v>512</v>
      </c>
      <c r="B300" s="79" t="s">
        <v>513</v>
      </c>
      <c r="C300" s="41">
        <f>12+8</f>
        <v>20</v>
      </c>
      <c r="D300" s="40" t="s">
        <v>106</v>
      </c>
      <c r="E300" s="59"/>
      <c r="F300" s="40"/>
      <c r="G300" s="44"/>
      <c r="H300" s="119"/>
    </row>
    <row r="301" spans="1:8" ht="16.5" customHeight="1" x14ac:dyDescent="0.3">
      <c r="A301" s="37" t="s">
        <v>514</v>
      </c>
      <c r="B301" s="79" t="s">
        <v>515</v>
      </c>
      <c r="C301" s="41">
        <v>1</v>
      </c>
      <c r="D301" s="40" t="s">
        <v>106</v>
      </c>
      <c r="E301" s="59"/>
      <c r="F301" s="40"/>
      <c r="G301" s="44"/>
      <c r="H301" s="119"/>
    </row>
    <row r="302" spans="1:8" ht="16.5" customHeight="1" x14ac:dyDescent="0.3">
      <c r="A302" s="37" t="s">
        <v>516</v>
      </c>
      <c r="B302" s="79" t="s">
        <v>517</v>
      </c>
      <c r="C302" s="41">
        <v>9</v>
      </c>
      <c r="D302" s="40" t="s">
        <v>106</v>
      </c>
      <c r="E302" s="59"/>
      <c r="F302" s="40"/>
      <c r="G302" s="44"/>
      <c r="H302" s="119"/>
    </row>
    <row r="303" spans="1:8" ht="16.5" customHeight="1" x14ac:dyDescent="0.3">
      <c r="A303" s="37" t="s">
        <v>518</v>
      </c>
      <c r="B303" s="79" t="s">
        <v>519</v>
      </c>
      <c r="C303" s="41">
        <v>1</v>
      </c>
      <c r="D303" s="40" t="s">
        <v>106</v>
      </c>
      <c r="E303" s="59"/>
      <c r="F303" s="40"/>
      <c r="G303" s="44"/>
      <c r="H303" s="119"/>
    </row>
    <row r="304" spans="1:8" ht="16.5" customHeight="1" x14ac:dyDescent="0.3">
      <c r="A304" s="37" t="s">
        <v>520</v>
      </c>
      <c r="B304" s="79" t="s">
        <v>521</v>
      </c>
      <c r="C304" s="41">
        <v>4</v>
      </c>
      <c r="D304" s="40" t="s">
        <v>106</v>
      </c>
      <c r="E304" s="59"/>
      <c r="F304" s="40"/>
      <c r="G304" s="44"/>
      <c r="H304" s="119"/>
    </row>
    <row r="305" spans="1:9" ht="16.5" customHeight="1" x14ac:dyDescent="0.3">
      <c r="A305" s="77"/>
      <c r="B305" s="78" t="s">
        <v>522</v>
      </c>
      <c r="C305" s="41"/>
      <c r="D305" s="40"/>
      <c r="E305" s="59"/>
      <c r="F305" s="40"/>
      <c r="G305" s="44"/>
      <c r="H305" s="119"/>
    </row>
    <row r="306" spans="1:9" ht="16.5" customHeight="1" x14ac:dyDescent="0.3">
      <c r="A306" s="77"/>
      <c r="B306" s="78"/>
      <c r="C306" s="41"/>
      <c r="D306" s="40"/>
      <c r="E306" s="59"/>
      <c r="F306" s="40"/>
      <c r="G306" s="44"/>
      <c r="H306" s="119"/>
    </row>
    <row r="307" spans="1:9" s="85" customFormat="1" ht="20.25" customHeight="1" x14ac:dyDescent="0.3">
      <c r="A307" s="77" t="s">
        <v>523</v>
      </c>
      <c r="B307" s="78" t="s">
        <v>524</v>
      </c>
      <c r="C307" s="81"/>
      <c r="D307" s="82"/>
      <c r="E307" s="65"/>
      <c r="F307" s="81"/>
      <c r="G307" s="83"/>
      <c r="H307" s="84"/>
      <c r="I307" s="175"/>
    </row>
    <row r="308" spans="1:9" ht="20.25" customHeight="1" x14ac:dyDescent="0.3">
      <c r="A308" s="77" t="s">
        <v>525</v>
      </c>
      <c r="B308" s="72" t="s">
        <v>526</v>
      </c>
      <c r="C308" s="65"/>
      <c r="D308" s="86"/>
      <c r="E308" s="65"/>
      <c r="F308" s="86"/>
      <c r="G308" s="87"/>
      <c r="H308" s="35"/>
    </row>
    <row r="309" spans="1:9" ht="20.25" customHeight="1" x14ac:dyDescent="0.3">
      <c r="A309" s="37" t="s">
        <v>527</v>
      </c>
      <c r="B309" s="75" t="s">
        <v>528</v>
      </c>
      <c r="C309" s="40">
        <v>14</v>
      </c>
      <c r="D309" s="40" t="s">
        <v>529</v>
      </c>
      <c r="E309" s="49"/>
      <c r="F309" s="40"/>
      <c r="G309" s="87"/>
      <c r="H309" s="35"/>
    </row>
    <row r="310" spans="1:9" ht="39.75" customHeight="1" x14ac:dyDescent="0.3">
      <c r="A310" s="37" t="s">
        <v>530</v>
      </c>
      <c r="B310" s="75" t="s">
        <v>531</v>
      </c>
      <c r="C310" s="40">
        <v>3</v>
      </c>
      <c r="D310" s="40" t="s">
        <v>529</v>
      </c>
      <c r="E310" s="49"/>
      <c r="F310" s="40"/>
      <c r="G310" s="87"/>
      <c r="H310" s="35"/>
    </row>
    <row r="311" spans="1:9" ht="42" customHeight="1" x14ac:dyDescent="0.3">
      <c r="A311" s="37" t="s">
        <v>532</v>
      </c>
      <c r="B311" s="75" t="s">
        <v>533</v>
      </c>
      <c r="C311" s="40">
        <v>750</v>
      </c>
      <c r="D311" s="40" t="s">
        <v>317</v>
      </c>
      <c r="E311" s="43"/>
      <c r="F311" s="40"/>
      <c r="G311" s="83"/>
      <c r="H311" s="35"/>
    </row>
    <row r="312" spans="1:9" ht="20.25" customHeight="1" x14ac:dyDescent="0.3">
      <c r="A312" s="77" t="s">
        <v>534</v>
      </c>
      <c r="B312" s="72" t="s">
        <v>535</v>
      </c>
      <c r="C312" s="65"/>
      <c r="D312" s="86"/>
      <c r="E312" s="65"/>
      <c r="F312" s="86"/>
      <c r="G312" s="87"/>
      <c r="H312" s="35"/>
    </row>
    <row r="313" spans="1:9" ht="34.5" customHeight="1" x14ac:dyDescent="0.3">
      <c r="A313" s="37" t="s">
        <v>536</v>
      </c>
      <c r="B313" s="75" t="s">
        <v>537</v>
      </c>
      <c r="C313" s="40">
        <v>780</v>
      </c>
      <c r="D313" s="40" t="s">
        <v>317</v>
      </c>
      <c r="E313" s="43"/>
      <c r="F313" s="40"/>
      <c r="G313" s="87"/>
      <c r="H313" s="35"/>
    </row>
    <row r="314" spans="1:9" ht="33.75" customHeight="1" x14ac:dyDescent="0.3">
      <c r="A314" s="37" t="s">
        <v>538</v>
      </c>
      <c r="B314" s="75" t="s">
        <v>539</v>
      </c>
      <c r="C314" s="40">
        <v>110</v>
      </c>
      <c r="D314" s="40" t="s">
        <v>317</v>
      </c>
      <c r="E314" s="43"/>
      <c r="F314" s="40"/>
      <c r="G314" s="87"/>
      <c r="H314" s="35"/>
    </row>
    <row r="315" spans="1:9" ht="36.75" customHeight="1" x14ac:dyDescent="0.3">
      <c r="A315" s="37" t="s">
        <v>540</v>
      </c>
      <c r="B315" s="75" t="s">
        <v>541</v>
      </c>
      <c r="C315" s="40">
        <v>12</v>
      </c>
      <c r="D315" s="40" t="s">
        <v>106</v>
      </c>
      <c r="E315" s="43"/>
      <c r="F315" s="40"/>
      <c r="G315" s="87"/>
      <c r="H315" s="35"/>
    </row>
    <row r="316" spans="1:9" ht="29.25" customHeight="1" x14ac:dyDescent="0.3">
      <c r="A316" s="37" t="s">
        <v>542</v>
      </c>
      <c r="B316" s="75" t="s">
        <v>543</v>
      </c>
      <c r="C316" s="40">
        <v>6</v>
      </c>
      <c r="D316" s="40" t="s">
        <v>106</v>
      </c>
      <c r="E316" s="43"/>
      <c r="F316" s="40"/>
      <c r="G316" s="83"/>
      <c r="H316" s="35"/>
    </row>
    <row r="317" spans="1:9" ht="20.25" customHeight="1" x14ac:dyDescent="0.3">
      <c r="A317" s="77" t="s">
        <v>544</v>
      </c>
      <c r="B317" s="72" t="s">
        <v>545</v>
      </c>
      <c r="C317" s="65"/>
      <c r="D317" s="86"/>
      <c r="E317" s="65"/>
      <c r="F317" s="86"/>
      <c r="G317" s="87"/>
      <c r="H317" s="35"/>
    </row>
    <row r="318" spans="1:9" ht="39.75" customHeight="1" x14ac:dyDescent="0.3">
      <c r="A318" s="37" t="s">
        <v>546</v>
      </c>
      <c r="B318" s="75" t="s">
        <v>547</v>
      </c>
      <c r="C318" s="40">
        <v>3</v>
      </c>
      <c r="D318" s="40" t="s">
        <v>106</v>
      </c>
      <c r="E318" s="43"/>
      <c r="F318" s="40"/>
      <c r="G318" s="87"/>
      <c r="H318" s="35"/>
    </row>
    <row r="319" spans="1:9" ht="43.5" customHeight="1" x14ac:dyDescent="0.3">
      <c r="A319" s="37" t="s">
        <v>548</v>
      </c>
      <c r="B319" s="75" t="s">
        <v>549</v>
      </c>
      <c r="C319" s="40">
        <v>100</v>
      </c>
      <c r="D319" s="40" t="s">
        <v>550</v>
      </c>
      <c r="E319" s="43"/>
      <c r="F319" s="40"/>
      <c r="G319" s="87"/>
      <c r="H319" s="35"/>
    </row>
    <row r="320" spans="1:9" ht="33" customHeight="1" x14ac:dyDescent="0.3">
      <c r="A320" s="37" t="s">
        <v>551</v>
      </c>
      <c r="B320" s="75" t="s">
        <v>552</v>
      </c>
      <c r="C320" s="40">
        <v>110</v>
      </c>
      <c r="D320" s="40" t="s">
        <v>317</v>
      </c>
      <c r="E320" s="43"/>
      <c r="F320" s="40"/>
      <c r="G320" s="83"/>
      <c r="H320" s="35"/>
    </row>
    <row r="321" spans="1:9" ht="20.25" customHeight="1" x14ac:dyDescent="0.3">
      <c r="A321" s="37"/>
      <c r="B321" s="72" t="s">
        <v>553</v>
      </c>
      <c r="C321" s="65"/>
      <c r="D321" s="88"/>
      <c r="E321" s="65"/>
      <c r="F321" s="88"/>
      <c r="G321" s="87"/>
      <c r="H321" s="162"/>
    </row>
    <row r="322" spans="1:9" ht="20.25" customHeight="1" x14ac:dyDescent="0.3">
      <c r="A322" s="89"/>
      <c r="B322" s="72"/>
      <c r="C322" s="65"/>
      <c r="D322" s="88"/>
      <c r="E322" s="65"/>
      <c r="F322" s="88"/>
      <c r="G322" s="87"/>
      <c r="H322" s="162"/>
    </row>
    <row r="323" spans="1:9" s="85" customFormat="1" ht="83.25" customHeight="1" x14ac:dyDescent="0.3">
      <c r="A323" s="77" t="s">
        <v>554</v>
      </c>
      <c r="B323" s="90" t="s">
        <v>555</v>
      </c>
      <c r="C323" s="91"/>
      <c r="D323" s="92"/>
      <c r="E323" s="93"/>
      <c r="F323" s="92"/>
      <c r="G323" s="92"/>
      <c r="H323" s="84"/>
      <c r="I323" s="175"/>
    </row>
    <row r="324" spans="1:9" ht="37.5" customHeight="1" x14ac:dyDescent="0.3">
      <c r="A324" s="37" t="s">
        <v>556</v>
      </c>
      <c r="B324" s="94" t="s">
        <v>557</v>
      </c>
      <c r="C324" s="40">
        <v>6</v>
      </c>
      <c r="D324" s="40" t="s">
        <v>106</v>
      </c>
      <c r="E324" s="43"/>
      <c r="F324" s="40"/>
      <c r="G324" s="95"/>
      <c r="H324" s="35"/>
    </row>
    <row r="325" spans="1:9" ht="38.25" customHeight="1" x14ac:dyDescent="0.3">
      <c r="A325" s="37" t="s">
        <v>558</v>
      </c>
      <c r="B325" s="94" t="s">
        <v>559</v>
      </c>
      <c r="C325" s="40">
        <v>3</v>
      </c>
      <c r="D325" s="40" t="s">
        <v>106</v>
      </c>
      <c r="E325" s="43"/>
      <c r="F325" s="40"/>
      <c r="G325" s="95"/>
      <c r="H325" s="35"/>
    </row>
    <row r="326" spans="1:9" ht="40.5" customHeight="1" x14ac:dyDescent="0.3">
      <c r="A326" s="37" t="s">
        <v>560</v>
      </c>
      <c r="B326" s="94" t="s">
        <v>561</v>
      </c>
      <c r="C326" s="40">
        <v>2</v>
      </c>
      <c r="D326" s="40" t="s">
        <v>106</v>
      </c>
      <c r="E326" s="43"/>
      <c r="F326" s="40"/>
      <c r="G326" s="95"/>
      <c r="H326" s="35"/>
    </row>
    <row r="327" spans="1:9" ht="38.25" customHeight="1" x14ac:dyDescent="0.3">
      <c r="A327" s="37" t="s">
        <v>562</v>
      </c>
      <c r="B327" s="94" t="s">
        <v>563</v>
      </c>
      <c r="C327" s="40">
        <v>6</v>
      </c>
      <c r="D327" s="40" t="s">
        <v>106</v>
      </c>
      <c r="E327" s="43"/>
      <c r="F327" s="40"/>
      <c r="G327" s="95"/>
      <c r="H327" s="35"/>
    </row>
    <row r="328" spans="1:9" ht="36" customHeight="1" x14ac:dyDescent="0.3">
      <c r="A328" s="37" t="s">
        <v>564</v>
      </c>
      <c r="B328" s="94" t="s">
        <v>565</v>
      </c>
      <c r="C328" s="40">
        <v>2</v>
      </c>
      <c r="D328" s="40" t="s">
        <v>106</v>
      </c>
      <c r="E328" s="43"/>
      <c r="F328" s="40"/>
      <c r="G328" s="95"/>
      <c r="H328" s="35"/>
    </row>
    <row r="329" spans="1:9" ht="50.25" customHeight="1" x14ac:dyDescent="0.3">
      <c r="A329" s="37" t="s">
        <v>566</v>
      </c>
      <c r="B329" s="94" t="s">
        <v>567</v>
      </c>
      <c r="C329" s="40">
        <v>4</v>
      </c>
      <c r="D329" s="40" t="s">
        <v>106</v>
      </c>
      <c r="E329" s="43"/>
      <c r="F329" s="40"/>
      <c r="G329" s="95"/>
      <c r="H329" s="35"/>
    </row>
    <row r="330" spans="1:9" ht="50.25" customHeight="1" x14ac:dyDescent="0.3">
      <c r="A330" s="37" t="s">
        <v>568</v>
      </c>
      <c r="B330" s="94" t="s">
        <v>569</v>
      </c>
      <c r="C330" s="40">
        <v>1</v>
      </c>
      <c r="D330" s="40" t="s">
        <v>106</v>
      </c>
      <c r="E330" s="43"/>
      <c r="F330" s="40"/>
      <c r="G330" s="95"/>
      <c r="H330" s="35"/>
    </row>
    <row r="331" spans="1:9" s="85" customFormat="1" ht="26.25" customHeight="1" x14ac:dyDescent="0.3">
      <c r="A331" s="37" t="s">
        <v>570</v>
      </c>
      <c r="B331" s="96" t="s">
        <v>571</v>
      </c>
      <c r="C331" s="49">
        <v>2</v>
      </c>
      <c r="D331" s="49" t="s">
        <v>106</v>
      </c>
      <c r="E331" s="49"/>
      <c r="F331" s="49"/>
      <c r="G331" s="92"/>
      <c r="H331" s="84"/>
      <c r="I331" s="175"/>
    </row>
    <row r="332" spans="1:9" ht="26.25" customHeight="1" x14ac:dyDescent="0.3">
      <c r="A332" s="37" t="s">
        <v>572</v>
      </c>
      <c r="B332" s="94" t="s">
        <v>573</v>
      </c>
      <c r="C332" s="40">
        <v>3</v>
      </c>
      <c r="D332" s="40" t="s">
        <v>106</v>
      </c>
      <c r="E332" s="43"/>
      <c r="F332" s="40"/>
      <c r="G332" s="95"/>
      <c r="H332" s="35"/>
    </row>
    <row r="333" spans="1:9" ht="26.25" customHeight="1" x14ac:dyDescent="0.3">
      <c r="A333" s="37" t="s">
        <v>574</v>
      </c>
      <c r="B333" s="94" t="s">
        <v>575</v>
      </c>
      <c r="C333" s="40">
        <v>7</v>
      </c>
      <c r="D333" s="40" t="s">
        <v>106</v>
      </c>
      <c r="E333" s="43"/>
      <c r="F333" s="40"/>
      <c r="G333" s="95"/>
      <c r="H333" s="35"/>
    </row>
    <row r="334" spans="1:9" ht="26.25" customHeight="1" x14ac:dyDescent="0.3">
      <c r="A334" s="37" t="s">
        <v>576</v>
      </c>
      <c r="B334" s="94" t="s">
        <v>577</v>
      </c>
      <c r="C334" s="40">
        <v>1</v>
      </c>
      <c r="D334" s="40" t="s">
        <v>106</v>
      </c>
      <c r="E334" s="43"/>
      <c r="F334" s="40"/>
      <c r="G334" s="95"/>
      <c r="H334" s="35"/>
    </row>
    <row r="335" spans="1:9" ht="26.25" customHeight="1" x14ac:dyDescent="0.3">
      <c r="A335" s="37" t="s">
        <v>578</v>
      </c>
      <c r="B335" s="94" t="s">
        <v>579</v>
      </c>
      <c r="C335" s="40">
        <v>1</v>
      </c>
      <c r="D335" s="40" t="s">
        <v>106</v>
      </c>
      <c r="E335" s="43"/>
      <c r="F335" s="40"/>
      <c r="G335" s="95"/>
      <c r="H335" s="35"/>
    </row>
    <row r="336" spans="1:9" s="85" customFormat="1" ht="26.25" customHeight="1" x14ac:dyDescent="0.3">
      <c r="A336" s="37" t="s">
        <v>580</v>
      </c>
      <c r="B336" s="79" t="s">
        <v>581</v>
      </c>
      <c r="C336" s="49">
        <v>1</v>
      </c>
      <c r="D336" s="49" t="s">
        <v>106</v>
      </c>
      <c r="E336" s="49"/>
      <c r="F336" s="49"/>
      <c r="G336" s="92"/>
      <c r="H336" s="84"/>
      <c r="I336" s="175"/>
    </row>
    <row r="337" spans="1:10" ht="26.25" customHeight="1" x14ac:dyDescent="0.3">
      <c r="A337" s="37" t="s">
        <v>582</v>
      </c>
      <c r="B337" s="94" t="s">
        <v>583</v>
      </c>
      <c r="C337" s="40">
        <v>1</v>
      </c>
      <c r="D337" s="40" t="s">
        <v>106</v>
      </c>
      <c r="E337" s="43"/>
      <c r="F337" s="40"/>
      <c r="G337" s="95"/>
      <c r="H337" s="35"/>
    </row>
    <row r="338" spans="1:10" s="85" customFormat="1" ht="26.25" customHeight="1" x14ac:dyDescent="0.3">
      <c r="A338" s="37" t="s">
        <v>584</v>
      </c>
      <c r="B338" s="79" t="s">
        <v>585</v>
      </c>
      <c r="C338" s="49">
        <v>21</v>
      </c>
      <c r="D338" s="49" t="s">
        <v>106</v>
      </c>
      <c r="E338" s="49"/>
      <c r="F338" s="49"/>
      <c r="G338" s="92"/>
      <c r="H338" s="84"/>
      <c r="I338" s="175"/>
    </row>
    <row r="339" spans="1:10" ht="26.25" customHeight="1" x14ac:dyDescent="0.3">
      <c r="A339" s="37" t="s">
        <v>586</v>
      </c>
      <c r="B339" s="94" t="s">
        <v>587</v>
      </c>
      <c r="C339" s="40">
        <v>1</v>
      </c>
      <c r="D339" s="40" t="s">
        <v>106</v>
      </c>
      <c r="E339" s="43"/>
      <c r="F339" s="40"/>
      <c r="G339" s="95"/>
      <c r="H339" s="35"/>
    </row>
    <row r="340" spans="1:10" ht="26.25" customHeight="1" x14ac:dyDescent="0.3">
      <c r="A340" s="37" t="s">
        <v>588</v>
      </c>
      <c r="B340" s="94" t="s">
        <v>589</v>
      </c>
      <c r="C340" s="40">
        <v>11</v>
      </c>
      <c r="D340" s="40" t="s">
        <v>106</v>
      </c>
      <c r="E340" s="43"/>
      <c r="F340" s="40"/>
      <c r="G340" s="95"/>
      <c r="H340" s="35"/>
    </row>
    <row r="341" spans="1:10" ht="26.25" customHeight="1" x14ac:dyDescent="0.3">
      <c r="A341" s="37" t="s">
        <v>590</v>
      </c>
      <c r="B341" s="94" t="s">
        <v>591</v>
      </c>
      <c r="C341" s="40">
        <v>8</v>
      </c>
      <c r="D341" s="40" t="s">
        <v>106</v>
      </c>
      <c r="E341" s="43"/>
      <c r="F341" s="40"/>
      <c r="G341" s="95"/>
      <c r="H341" s="35"/>
    </row>
    <row r="342" spans="1:10" ht="52.5" customHeight="1" x14ac:dyDescent="0.3">
      <c r="A342" s="37" t="s">
        <v>592</v>
      </c>
      <c r="B342" s="94" t="s">
        <v>593</v>
      </c>
      <c r="C342" s="40">
        <v>19</v>
      </c>
      <c r="D342" s="40" t="s">
        <v>106</v>
      </c>
      <c r="E342" s="43"/>
      <c r="F342" s="40"/>
      <c r="G342" s="95"/>
      <c r="H342" s="35"/>
    </row>
    <row r="343" spans="1:10" ht="26.25" customHeight="1" x14ac:dyDescent="0.3">
      <c r="A343" s="37" t="s">
        <v>594</v>
      </c>
      <c r="B343" s="94" t="s">
        <v>595</v>
      </c>
      <c r="C343" s="40">
        <v>4</v>
      </c>
      <c r="D343" s="40" t="s">
        <v>106</v>
      </c>
      <c r="E343" s="43"/>
      <c r="F343" s="40"/>
      <c r="G343" s="95"/>
      <c r="H343" s="35"/>
    </row>
    <row r="344" spans="1:10" ht="26.25" customHeight="1" x14ac:dyDescent="0.3">
      <c r="A344" s="37" t="s">
        <v>596</v>
      </c>
      <c r="B344" s="94" t="s">
        <v>597</v>
      </c>
      <c r="C344" s="40">
        <v>1</v>
      </c>
      <c r="D344" s="40" t="s">
        <v>106</v>
      </c>
      <c r="E344" s="43"/>
      <c r="F344" s="40"/>
      <c r="G344" s="95"/>
      <c r="H344" s="35"/>
    </row>
    <row r="345" spans="1:10" ht="26.25" customHeight="1" x14ac:dyDescent="0.3">
      <c r="A345" s="37" t="s">
        <v>598</v>
      </c>
      <c r="B345" s="94" t="s">
        <v>599</v>
      </c>
      <c r="C345" s="40">
        <v>4800</v>
      </c>
      <c r="D345" s="40" t="s">
        <v>550</v>
      </c>
      <c r="E345" s="43"/>
      <c r="F345" s="40"/>
      <c r="G345" s="95"/>
      <c r="H345" s="35"/>
      <c r="J345" s="92"/>
    </row>
    <row r="346" spans="1:10" ht="26.25" customHeight="1" x14ac:dyDescent="0.3">
      <c r="A346" s="37" t="s">
        <v>600</v>
      </c>
      <c r="B346" s="94" t="s">
        <v>601</v>
      </c>
      <c r="C346" s="40">
        <v>2300</v>
      </c>
      <c r="D346" s="40" t="s">
        <v>550</v>
      </c>
      <c r="E346" s="43"/>
      <c r="F346" s="40"/>
      <c r="G346" s="92"/>
      <c r="H346" s="35"/>
    </row>
    <row r="347" spans="1:10" ht="41.25" customHeight="1" x14ac:dyDescent="0.3">
      <c r="A347" s="37" t="s">
        <v>602</v>
      </c>
      <c r="B347" s="94" t="s">
        <v>603</v>
      </c>
      <c r="C347" s="40">
        <v>3100</v>
      </c>
      <c r="D347" s="40" t="s">
        <v>550</v>
      </c>
      <c r="E347" s="43"/>
      <c r="F347" s="40"/>
      <c r="G347" s="44"/>
      <c r="H347" s="35"/>
    </row>
    <row r="348" spans="1:10" ht="26.25" customHeight="1" x14ac:dyDescent="0.3">
      <c r="A348" s="37"/>
      <c r="B348" s="190" t="s">
        <v>604</v>
      </c>
      <c r="C348" s="191"/>
      <c r="D348" s="191"/>
      <c r="E348" s="192"/>
      <c r="F348" s="97"/>
      <c r="G348" s="92"/>
      <c r="H348" s="119"/>
    </row>
    <row r="349" spans="1:10" s="85" customFormat="1" ht="27.75" customHeight="1" x14ac:dyDescent="0.3">
      <c r="A349" s="77" t="s">
        <v>605</v>
      </c>
      <c r="B349" s="90" t="s">
        <v>606</v>
      </c>
      <c r="C349" s="91"/>
      <c r="D349" s="92"/>
      <c r="E349" s="93"/>
      <c r="F349" s="92"/>
      <c r="G349" s="92"/>
      <c r="H349" s="84"/>
      <c r="I349" s="175"/>
    </row>
    <row r="350" spans="1:10" s="85" customFormat="1" x14ac:dyDescent="0.3">
      <c r="A350" s="29" t="s">
        <v>607</v>
      </c>
      <c r="B350" s="98" t="s">
        <v>608</v>
      </c>
      <c r="C350" s="91"/>
      <c r="D350" s="92"/>
      <c r="E350" s="93"/>
      <c r="F350" s="92"/>
      <c r="G350" s="92"/>
      <c r="H350" s="84"/>
      <c r="I350" s="175"/>
    </row>
    <row r="351" spans="1:10" s="85" customFormat="1" x14ac:dyDescent="0.3">
      <c r="A351" s="37" t="s">
        <v>609</v>
      </c>
      <c r="B351" s="94" t="s">
        <v>610</v>
      </c>
      <c r="C351" s="40">
        <v>0.84</v>
      </c>
      <c r="D351" s="40" t="s">
        <v>611</v>
      </c>
      <c r="E351" s="43"/>
      <c r="F351" s="40"/>
      <c r="G351" s="92"/>
      <c r="H351" s="84"/>
      <c r="I351" s="175"/>
    </row>
    <row r="352" spans="1:10" s="85" customFormat="1" x14ac:dyDescent="0.3">
      <c r="A352" s="29" t="s">
        <v>612</v>
      </c>
      <c r="B352" s="98" t="s">
        <v>613</v>
      </c>
      <c r="C352" s="40"/>
      <c r="D352" s="40"/>
      <c r="E352" s="93"/>
      <c r="F352" s="92"/>
      <c r="G352" s="92"/>
      <c r="H352" s="84"/>
      <c r="I352" s="175"/>
    </row>
    <row r="353" spans="1:10" s="85" customFormat="1" x14ac:dyDescent="0.3">
      <c r="A353" s="37" t="s">
        <v>614</v>
      </c>
      <c r="B353" s="94" t="s">
        <v>615</v>
      </c>
      <c r="C353" s="40">
        <v>5289.8</v>
      </c>
      <c r="D353" s="40" t="s">
        <v>61</v>
      </c>
      <c r="E353" s="43"/>
      <c r="F353" s="40"/>
      <c r="G353" s="92"/>
      <c r="H353" s="84"/>
      <c r="I353" s="175"/>
    </row>
    <row r="354" spans="1:10" s="85" customFormat="1" x14ac:dyDescent="0.3">
      <c r="A354" s="29" t="s">
        <v>616</v>
      </c>
      <c r="B354" s="98" t="s">
        <v>617</v>
      </c>
      <c r="C354" s="40"/>
      <c r="D354" s="40"/>
      <c r="E354" s="43"/>
      <c r="F354" s="92"/>
      <c r="G354" s="92"/>
      <c r="H354" s="84"/>
      <c r="I354" s="175"/>
    </row>
    <row r="355" spans="1:10" s="85" customFormat="1" x14ac:dyDescent="0.3">
      <c r="A355" s="37" t="s">
        <v>618</v>
      </c>
      <c r="B355" s="94" t="s">
        <v>619</v>
      </c>
      <c r="C355" s="40">
        <f>+C353</f>
        <v>5289.8</v>
      </c>
      <c r="D355" s="40" t="s">
        <v>61</v>
      </c>
      <c r="E355" s="43"/>
      <c r="F355" s="40"/>
      <c r="G355" s="92"/>
      <c r="H355" s="84"/>
      <c r="I355" s="175"/>
    </row>
    <row r="356" spans="1:10" ht="19.5" customHeight="1" x14ac:dyDescent="0.3">
      <c r="A356" s="37" t="s">
        <v>620</v>
      </c>
      <c r="B356" s="94" t="s">
        <v>621</v>
      </c>
      <c r="C356" s="40">
        <f>5289.8*0.1</f>
        <v>528.98</v>
      </c>
      <c r="D356" s="40" t="s">
        <v>338</v>
      </c>
      <c r="E356" s="43"/>
      <c r="F356" s="40"/>
      <c r="G356" s="95"/>
      <c r="H356" s="35"/>
    </row>
    <row r="357" spans="1:10" ht="30.6" x14ac:dyDescent="0.3">
      <c r="A357" s="37" t="s">
        <v>622</v>
      </c>
      <c r="B357" s="94" t="s">
        <v>623</v>
      </c>
      <c r="C357" s="40">
        <f>+C355*0.1</f>
        <v>528.98</v>
      </c>
      <c r="D357" s="40" t="s">
        <v>338</v>
      </c>
      <c r="E357" s="43"/>
      <c r="F357" s="40"/>
      <c r="G357" s="95"/>
      <c r="H357" s="35"/>
    </row>
    <row r="358" spans="1:10" ht="31.2" x14ac:dyDescent="0.35">
      <c r="A358" s="37" t="s">
        <v>624</v>
      </c>
      <c r="B358" s="94" t="s">
        <v>625</v>
      </c>
      <c r="C358" s="40">
        <f>5289.8*0.05</f>
        <v>264.49</v>
      </c>
      <c r="D358" s="40" t="s">
        <v>64</v>
      </c>
      <c r="E358" s="43"/>
      <c r="F358" s="40"/>
      <c r="G358" s="44"/>
      <c r="H358" s="35"/>
      <c r="J358" s="176"/>
    </row>
    <row r="359" spans="1:10" ht="15" customHeight="1" x14ac:dyDescent="0.3">
      <c r="A359" s="37"/>
      <c r="B359" s="193" t="s">
        <v>626</v>
      </c>
      <c r="C359" s="194"/>
      <c r="D359" s="99"/>
      <c r="E359" s="100"/>
      <c r="F359" s="97"/>
      <c r="G359" s="44"/>
      <c r="H359" s="119"/>
      <c r="J359" s="174"/>
    </row>
    <row r="360" spans="1:10" ht="9.75" customHeight="1" thickBot="1" x14ac:dyDescent="0.35">
      <c r="A360" s="101"/>
      <c r="B360" s="102"/>
      <c r="C360" s="103"/>
      <c r="D360" s="103"/>
      <c r="E360" s="103"/>
      <c r="F360" s="103"/>
      <c r="G360" s="104"/>
      <c r="H360" s="163"/>
    </row>
    <row r="361" spans="1:10" ht="20.25" customHeight="1" thickTop="1" thickBot="1" x14ac:dyDescent="0.35">
      <c r="A361" s="105"/>
      <c r="B361" s="106" t="s">
        <v>627</v>
      </c>
      <c r="C361" s="107"/>
      <c r="D361" s="108"/>
      <c r="E361" s="109"/>
      <c r="F361" s="107"/>
      <c r="G361" s="110"/>
      <c r="H361" s="110"/>
    </row>
    <row r="362" spans="1:10" ht="9" customHeight="1" thickTop="1" x14ac:dyDescent="0.3">
      <c r="A362" s="111"/>
      <c r="B362" s="112"/>
      <c r="C362" s="113"/>
      <c r="D362" s="114"/>
      <c r="E362" s="115"/>
      <c r="F362" s="113"/>
      <c r="G362" s="116"/>
      <c r="H362" s="117"/>
    </row>
    <row r="363" spans="1:10" ht="15.75" customHeight="1" x14ac:dyDescent="0.3">
      <c r="A363" s="37"/>
      <c r="B363" s="118" t="s">
        <v>628</v>
      </c>
      <c r="C363" s="57"/>
      <c r="D363" s="58"/>
      <c r="E363" s="59"/>
      <c r="F363" s="57"/>
      <c r="G363" s="44"/>
      <c r="H363" s="119"/>
    </row>
    <row r="364" spans="1:10" ht="20.25" customHeight="1" x14ac:dyDescent="0.3">
      <c r="A364" s="37"/>
      <c r="B364" s="120" t="s">
        <v>629</v>
      </c>
      <c r="C364" s="57"/>
      <c r="D364" s="58"/>
      <c r="E364" s="121"/>
      <c r="F364" s="122"/>
      <c r="G364" s="44"/>
      <c r="H364" s="119"/>
    </row>
    <row r="365" spans="1:10" ht="20.25" customHeight="1" x14ac:dyDescent="0.3">
      <c r="A365" s="37"/>
      <c r="B365" s="120" t="s">
        <v>630</v>
      </c>
      <c r="C365" s="57"/>
      <c r="D365" s="58"/>
      <c r="E365" s="121"/>
      <c r="F365" s="122"/>
      <c r="G365" s="44"/>
      <c r="H365" s="119"/>
    </row>
    <row r="366" spans="1:10" ht="20.25" customHeight="1" x14ac:dyDescent="0.3">
      <c r="A366" s="37"/>
      <c r="B366" s="120" t="s">
        <v>631</v>
      </c>
      <c r="C366" s="57"/>
      <c r="D366" s="58"/>
      <c r="E366" s="121"/>
      <c r="F366" s="122"/>
      <c r="G366" s="44"/>
      <c r="H366" s="119"/>
    </row>
    <row r="367" spans="1:10" ht="20.25" customHeight="1" x14ac:dyDescent="0.3">
      <c r="A367" s="37"/>
      <c r="B367" s="120" t="s">
        <v>632</v>
      </c>
      <c r="C367" s="57"/>
      <c r="D367" s="58"/>
      <c r="E367" s="121"/>
      <c r="F367" s="122"/>
      <c r="G367" s="44"/>
      <c r="H367" s="119"/>
    </row>
    <row r="368" spans="1:10" ht="20.25" customHeight="1" x14ac:dyDescent="0.3">
      <c r="A368" s="37"/>
      <c r="B368" s="120" t="s">
        <v>633</v>
      </c>
      <c r="C368" s="57"/>
      <c r="D368" s="58"/>
      <c r="E368" s="121"/>
      <c r="F368" s="122"/>
      <c r="G368" s="44"/>
      <c r="H368" s="119"/>
    </row>
    <row r="369" spans="1:8" ht="20.25" customHeight="1" x14ac:dyDescent="0.3">
      <c r="A369" s="37"/>
      <c r="B369" s="120" t="s">
        <v>634</v>
      </c>
      <c r="C369" s="57"/>
      <c r="D369" s="58"/>
      <c r="E369" s="121"/>
      <c r="F369" s="122"/>
      <c r="G369" s="44"/>
      <c r="H369" s="119"/>
    </row>
    <row r="370" spans="1:8" ht="20.25" customHeight="1" x14ac:dyDescent="0.3">
      <c r="A370" s="37"/>
      <c r="B370" s="120" t="s">
        <v>635</v>
      </c>
      <c r="C370" s="57"/>
      <c r="D370" s="58"/>
      <c r="E370" s="121"/>
      <c r="F370" s="122"/>
      <c r="G370" s="44"/>
      <c r="H370" s="119"/>
    </row>
    <row r="371" spans="1:8" ht="20.25" customHeight="1" x14ac:dyDescent="0.3">
      <c r="A371" s="37"/>
      <c r="B371" s="120" t="s">
        <v>636</v>
      </c>
      <c r="C371" s="57"/>
      <c r="D371" s="58"/>
      <c r="E371" s="121"/>
      <c r="F371" s="122"/>
      <c r="G371" s="44"/>
      <c r="H371" s="119"/>
    </row>
    <row r="372" spans="1:8" ht="33.75" customHeight="1" thickBot="1" x14ac:dyDescent="0.35">
      <c r="A372" s="37"/>
      <c r="B372" s="123" t="s">
        <v>637</v>
      </c>
      <c r="C372" s="124"/>
      <c r="D372" s="125"/>
      <c r="E372" s="126"/>
      <c r="F372" s="127"/>
      <c r="G372" s="44"/>
      <c r="H372" s="119"/>
    </row>
    <row r="373" spans="1:8" ht="20.25" customHeight="1" thickTop="1" thickBot="1" x14ac:dyDescent="0.35">
      <c r="A373" s="105"/>
      <c r="B373" s="128" t="s">
        <v>638</v>
      </c>
      <c r="C373" s="107"/>
      <c r="D373" s="108"/>
      <c r="E373" s="109"/>
      <c r="F373" s="107"/>
      <c r="G373" s="110"/>
      <c r="H373" s="129"/>
    </row>
    <row r="374" spans="1:8" ht="25.5" customHeight="1" thickTop="1" x14ac:dyDescent="0.3">
      <c r="A374" s="130"/>
      <c r="B374" s="131" t="s">
        <v>639</v>
      </c>
      <c r="C374" s="132"/>
      <c r="D374" s="133"/>
      <c r="E374" s="134"/>
      <c r="F374" s="134"/>
      <c r="G374" s="132"/>
      <c r="H374" s="135"/>
    </row>
    <row r="375" spans="1:8" x14ac:dyDescent="0.3">
      <c r="A375" s="195" t="s">
        <v>640</v>
      </c>
      <c r="B375" s="196"/>
      <c r="C375" s="196"/>
      <c r="D375" s="196"/>
      <c r="E375" s="196"/>
      <c r="F375" s="196"/>
      <c r="G375" s="196"/>
      <c r="H375" s="136"/>
    </row>
    <row r="376" spans="1:8" x14ac:dyDescent="0.3">
      <c r="A376" s="195" t="s">
        <v>641</v>
      </c>
      <c r="B376" s="196"/>
      <c r="C376" s="196"/>
      <c r="D376" s="196"/>
      <c r="E376" s="196"/>
      <c r="F376" s="196"/>
      <c r="G376" s="196"/>
      <c r="H376" s="137"/>
    </row>
    <row r="377" spans="1:8" x14ac:dyDescent="0.3">
      <c r="A377" s="197" t="s">
        <v>642</v>
      </c>
      <c r="B377" s="198"/>
      <c r="C377" s="198"/>
      <c r="D377" s="198"/>
      <c r="E377" s="198"/>
      <c r="F377" s="198"/>
      <c r="G377" s="198"/>
      <c r="H377" s="136"/>
    </row>
    <row r="378" spans="1:8" ht="31.5" customHeight="1" x14ac:dyDescent="0.3">
      <c r="A378" s="177" t="s">
        <v>643</v>
      </c>
      <c r="B378" s="178"/>
      <c r="C378" s="178"/>
      <c r="D378" s="178"/>
      <c r="E378" s="178"/>
      <c r="F378" s="178"/>
      <c r="G378" s="178"/>
      <c r="H378" s="138"/>
    </row>
    <row r="379" spans="1:8" ht="9" customHeight="1" thickBot="1" x14ac:dyDescent="0.35">
      <c r="A379" s="139"/>
      <c r="B379" s="140"/>
      <c r="C379" s="141"/>
      <c r="D379" s="142"/>
      <c r="E379" s="143"/>
      <c r="F379" s="144"/>
      <c r="G379" s="145"/>
      <c r="H379" s="146"/>
    </row>
    <row r="380" spans="1:8" ht="16.2" thickTop="1" x14ac:dyDescent="0.3">
      <c r="B380" s="148"/>
    </row>
    <row r="381" spans="1:8" x14ac:dyDescent="0.3">
      <c r="B381" s="148"/>
    </row>
    <row r="382" spans="1:8" x14ac:dyDescent="0.3">
      <c r="B382" s="148"/>
    </row>
    <row r="383" spans="1:8" x14ac:dyDescent="0.3">
      <c r="B383" s="148"/>
    </row>
    <row r="384" spans="1:8" x14ac:dyDescent="0.3">
      <c r="B384" s="148"/>
    </row>
    <row r="385" spans="2:2" x14ac:dyDescent="0.3">
      <c r="B385" s="148"/>
    </row>
    <row r="386" spans="2:2" x14ac:dyDescent="0.3">
      <c r="B386" s="148"/>
    </row>
    <row r="387" spans="2:2" x14ac:dyDescent="0.3">
      <c r="B387" s="148"/>
    </row>
    <row r="388" spans="2:2" x14ac:dyDescent="0.3">
      <c r="B388" s="148"/>
    </row>
    <row r="389" spans="2:2" x14ac:dyDescent="0.3">
      <c r="B389" s="148"/>
    </row>
    <row r="390" spans="2:2" x14ac:dyDescent="0.3">
      <c r="B390" s="148"/>
    </row>
    <row r="391" spans="2:2" x14ac:dyDescent="0.3">
      <c r="B391" s="148"/>
    </row>
    <row r="392" spans="2:2" x14ac:dyDescent="0.3">
      <c r="B392" s="148"/>
    </row>
    <row r="393" spans="2:2" x14ac:dyDescent="0.3">
      <c r="B393" s="148"/>
    </row>
    <row r="394" spans="2:2" x14ac:dyDescent="0.3">
      <c r="B394" s="148"/>
    </row>
    <row r="395" spans="2:2" x14ac:dyDescent="0.3">
      <c r="B395" s="148"/>
    </row>
    <row r="396" spans="2:2" x14ac:dyDescent="0.3">
      <c r="B396" s="148"/>
    </row>
    <row r="397" spans="2:2" x14ac:dyDescent="0.3">
      <c r="B397" s="148"/>
    </row>
    <row r="398" spans="2:2" x14ac:dyDescent="0.3">
      <c r="B398" s="148"/>
    </row>
    <row r="399" spans="2:2" x14ac:dyDescent="0.3">
      <c r="B399" s="148"/>
    </row>
    <row r="400" spans="2:2" x14ac:dyDescent="0.3">
      <c r="B400" s="148"/>
    </row>
    <row r="401" spans="2:2" x14ac:dyDescent="0.3">
      <c r="B401" s="148"/>
    </row>
    <row r="402" spans="2:2" x14ac:dyDescent="0.3">
      <c r="B402" s="148"/>
    </row>
    <row r="403" spans="2:2" x14ac:dyDescent="0.3">
      <c r="B403" s="148"/>
    </row>
    <row r="404" spans="2:2" x14ac:dyDescent="0.3">
      <c r="B404" s="148"/>
    </row>
    <row r="405" spans="2:2" x14ac:dyDescent="0.3">
      <c r="B405" s="148"/>
    </row>
    <row r="406" spans="2:2" x14ac:dyDescent="0.3">
      <c r="B406" s="148"/>
    </row>
    <row r="407" spans="2:2" x14ac:dyDescent="0.3">
      <c r="B407" s="148"/>
    </row>
    <row r="408" spans="2:2" x14ac:dyDescent="0.3">
      <c r="B408" s="148"/>
    </row>
    <row r="409" spans="2:2" x14ac:dyDescent="0.3">
      <c r="B409" s="148"/>
    </row>
    <row r="410" spans="2:2" x14ac:dyDescent="0.3">
      <c r="B410" s="148"/>
    </row>
    <row r="411" spans="2:2" x14ac:dyDescent="0.3">
      <c r="B411" s="148"/>
    </row>
    <row r="412" spans="2:2" x14ac:dyDescent="0.3">
      <c r="B412" s="148"/>
    </row>
    <row r="413" spans="2:2" x14ac:dyDescent="0.3">
      <c r="B413" s="148"/>
    </row>
    <row r="414" spans="2:2" x14ac:dyDescent="0.3">
      <c r="B414" s="148"/>
    </row>
    <row r="415" spans="2:2" x14ac:dyDescent="0.3">
      <c r="B415" s="148"/>
    </row>
    <row r="416" spans="2:2" x14ac:dyDescent="0.3">
      <c r="B416" s="148"/>
    </row>
    <row r="417" spans="2:2" x14ac:dyDescent="0.3">
      <c r="B417" s="148"/>
    </row>
    <row r="418" spans="2:2" x14ac:dyDescent="0.3">
      <c r="B418" s="148"/>
    </row>
    <row r="419" spans="2:2" x14ac:dyDescent="0.3">
      <c r="B419" s="148"/>
    </row>
    <row r="420" spans="2:2" x14ac:dyDescent="0.3">
      <c r="B420" s="148"/>
    </row>
    <row r="421" spans="2:2" x14ac:dyDescent="0.3">
      <c r="B421" s="148"/>
    </row>
    <row r="422" spans="2:2" x14ac:dyDescent="0.3">
      <c r="B422" s="148"/>
    </row>
  </sheetData>
  <mergeCells count="12">
    <mergeCell ref="A378:G378"/>
    <mergeCell ref="A6:G6"/>
    <mergeCell ref="A7:G7"/>
    <mergeCell ref="A8:G8"/>
    <mergeCell ref="A9:G9"/>
    <mergeCell ref="E10:G10"/>
    <mergeCell ref="B11:G11"/>
    <mergeCell ref="B348:E348"/>
    <mergeCell ref="B359:C359"/>
    <mergeCell ref="A375:G375"/>
    <mergeCell ref="A376:G376"/>
    <mergeCell ref="A377:G377"/>
  </mergeCells>
  <pageMargins left="0.23622047244094499" right="3.9370078740157501E-2" top="0.74803149606299202" bottom="0.74803149606299202" header="0.31496062992126" footer="0.31496062992126"/>
  <pageSetup scale="73" orientation="portrait" r:id="rId1"/>
  <rowBreaks count="1" manualBreakCount="1">
    <brk id="18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Vol infraest Barias </vt:lpstr>
      <vt:lpstr>'Vol infraest Barias '!Área_de_impresión</vt:lpstr>
      <vt:lpstr>'Vol infraest Barias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Johannatan Loanders Medina Reyes</cp:lastModifiedBy>
  <dcterms:created xsi:type="dcterms:W3CDTF">2019-02-13T18:51:52Z</dcterms:created>
  <dcterms:modified xsi:type="dcterms:W3CDTF">2019-03-21T21:25:38Z</dcterms:modified>
</cp:coreProperties>
</file>