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unoz\Desktop\DATOS A SUBIR\HOMICIDIO\DICIEMBRE\SUBIR\"/>
    </mc:Choice>
  </mc:AlternateContent>
  <bookViews>
    <workbookView xWindow="0" yWindow="0" windowWidth="10215" windowHeight="1680" tabRatio="758" activeTab="2"/>
  </bookViews>
  <sheets>
    <sheet name="HABITANTES" sheetId="431" r:id="rId1"/>
    <sheet name="SEXO" sheetId="429" r:id="rId2"/>
    <sheet name="Circunstancia" sheetId="397" r:id="rId3"/>
    <sheet name="DIASRD" sheetId="398" r:id="rId4"/>
    <sheet name="DIASSD" sheetId="436" r:id="rId5"/>
    <sheet name="DIASD" sheetId="437" r:id="rId6"/>
    <sheet name="DIASST" sheetId="438" r:id="rId7"/>
    <sheet name="ARMASRD" sheetId="440" r:id="rId8"/>
    <sheet name="HORARD" sheetId="441" r:id="rId9"/>
    <sheet name="EDADRD" sheetId="442" r:id="rId10"/>
    <sheet name="NACIONALIDA" sheetId="443" r:id="rId11"/>
    <sheet name="54" sheetId="405" r:id="rId12"/>
    <sheet name="55" sheetId="406" r:id="rId13"/>
    <sheet name="AÑOS 2016" sheetId="425" r:id="rId14"/>
    <sheet name="PROVINCIAS 2015-16 (2)" sheetId="428" r:id="rId15"/>
    <sheet name="SD" sheetId="414" r:id="rId16"/>
    <sheet name="DN" sheetId="426" r:id="rId17"/>
    <sheet name="STG" sheetId="427" r:id="rId18"/>
    <sheet name="45 (2)" sheetId="373" state="hidden" r:id="rId19"/>
  </sheets>
  <definedNames>
    <definedName name="_xlnm._FilterDatabase" localSheetId="16" hidden="1">DN!$B$12:$O$58</definedName>
    <definedName name="_xlnm._FilterDatabase" localSheetId="14" hidden="1">'PROVINCIAS 2015-16 (2)'!$A$4:$AE$36</definedName>
    <definedName name="_xlnm._FilterDatabase" localSheetId="15" hidden="1">SD!$B$10:$O$100</definedName>
    <definedName name="_xlnm._FilterDatabase" localSheetId="17" hidden="1">STG!$B$12:$O$75</definedName>
    <definedName name="_xlnm.Print_Area" localSheetId="0">HABITANTES!$B$3:$F$37</definedName>
    <definedName name="_xlnm.Print_Titles" localSheetId="0">HABITANTES!$B:$B,HABITANTES!$3:$3</definedName>
  </definedNames>
  <calcPr calcId="152511"/>
  <customWorkbookViews>
    <customWorkbookView name="100%" guid="{26174BE6-A385-4DE1-BC67-712B14FCEB37}" maximized="1" windowWidth="1020" windowHeight="596" tabRatio="598" activeSheetId="15"/>
  </customWorkbookViews>
</workbook>
</file>

<file path=xl/calcChain.xml><?xml version="1.0" encoding="utf-8"?>
<calcChain xmlns="http://schemas.openxmlformats.org/spreadsheetml/2006/main">
  <c r="F13" i="406" l="1"/>
  <c r="D27" i="443"/>
  <c r="E27" i="443"/>
  <c r="F27" i="443"/>
  <c r="G27" i="443"/>
  <c r="H27" i="443"/>
  <c r="I27" i="443"/>
  <c r="J27" i="443"/>
  <c r="K27" i="443"/>
  <c r="L27" i="443"/>
  <c r="M27" i="443"/>
  <c r="C27" i="443"/>
  <c r="Q60" i="397"/>
  <c r="E44" i="397"/>
  <c r="F44" i="397"/>
  <c r="G44" i="397"/>
  <c r="H44" i="397"/>
  <c r="I44" i="397"/>
  <c r="J44" i="397"/>
  <c r="K44" i="397"/>
  <c r="L44" i="397"/>
  <c r="M44" i="397"/>
  <c r="N44" i="397"/>
  <c r="O44" i="397"/>
  <c r="D44" i="397"/>
  <c r="E24" i="397"/>
  <c r="F24" i="397"/>
  <c r="G24" i="397"/>
  <c r="H24" i="397"/>
  <c r="I24" i="397"/>
  <c r="J24" i="397"/>
  <c r="K24" i="397"/>
  <c r="L24" i="397"/>
  <c r="M24" i="397"/>
  <c r="N24" i="397"/>
  <c r="O24" i="397"/>
  <c r="D24" i="397"/>
  <c r="P36" i="397"/>
  <c r="Q36" i="397" s="1"/>
  <c r="P37" i="397"/>
  <c r="Q37" i="397" s="1"/>
  <c r="P31" i="397"/>
  <c r="K15" i="398" l="1"/>
  <c r="K16" i="398"/>
  <c r="K17" i="398"/>
  <c r="K18" i="398"/>
  <c r="K19" i="398"/>
  <c r="K20" i="398"/>
  <c r="K21" i="398"/>
  <c r="K22" i="398"/>
  <c r="K23" i="398"/>
  <c r="K24" i="398"/>
  <c r="K25" i="398"/>
  <c r="K14" i="398"/>
  <c r="E26" i="398"/>
  <c r="F26" i="398"/>
  <c r="G26" i="398"/>
  <c r="H26" i="398"/>
  <c r="I26" i="398"/>
  <c r="J26" i="398"/>
  <c r="O76" i="427" l="1"/>
  <c r="D76" i="427"/>
  <c r="E76" i="427"/>
  <c r="F76" i="427"/>
  <c r="G76" i="427"/>
  <c r="H76" i="427"/>
  <c r="I76" i="427"/>
  <c r="J76" i="427"/>
  <c r="K76" i="427"/>
  <c r="L76" i="427"/>
  <c r="M76" i="427"/>
  <c r="N76" i="427"/>
  <c r="C76" i="427"/>
  <c r="O14" i="427"/>
  <c r="O15" i="427"/>
  <c r="O16" i="427"/>
  <c r="O17" i="427"/>
  <c r="O18" i="427"/>
  <c r="O19" i="427"/>
  <c r="O20" i="427"/>
  <c r="O21" i="427"/>
  <c r="O22" i="427"/>
  <c r="O23" i="427"/>
  <c r="O24" i="427"/>
  <c r="O25" i="427"/>
  <c r="O26" i="427"/>
  <c r="O27" i="427"/>
  <c r="O28" i="427"/>
  <c r="O29" i="427"/>
  <c r="O30" i="427"/>
  <c r="O31" i="427"/>
  <c r="O32" i="427"/>
  <c r="O33" i="427"/>
  <c r="O34" i="427"/>
  <c r="O35" i="427"/>
  <c r="O36" i="427"/>
  <c r="O37" i="427"/>
  <c r="O38" i="427"/>
  <c r="O39" i="427"/>
  <c r="O40" i="427"/>
  <c r="O41" i="427"/>
  <c r="O42" i="427"/>
  <c r="O43" i="427"/>
  <c r="O44" i="427"/>
  <c r="O45" i="427"/>
  <c r="O46" i="427"/>
  <c r="O47" i="427"/>
  <c r="O48" i="427"/>
  <c r="O49" i="427"/>
  <c r="O50" i="427"/>
  <c r="O51" i="427"/>
  <c r="O52" i="427"/>
  <c r="O53" i="427"/>
  <c r="O54" i="427"/>
  <c r="O55" i="427"/>
  <c r="O56" i="427"/>
  <c r="O57" i="427"/>
  <c r="O60" i="427"/>
  <c r="O61" i="427"/>
  <c r="O62" i="427"/>
  <c r="O63" i="427"/>
  <c r="O64" i="427"/>
  <c r="O65" i="427"/>
  <c r="O66" i="427"/>
  <c r="O67" i="427"/>
  <c r="O68" i="427"/>
  <c r="O69" i="427"/>
  <c r="O70" i="427"/>
  <c r="O71" i="427"/>
  <c r="O72" i="427"/>
  <c r="O73" i="427"/>
  <c r="O74" i="427"/>
  <c r="O75" i="427"/>
  <c r="O13" i="427"/>
  <c r="D59" i="426"/>
  <c r="E59" i="426"/>
  <c r="F59" i="426"/>
  <c r="G59" i="426"/>
  <c r="H59" i="426"/>
  <c r="I59" i="426"/>
  <c r="J59" i="426"/>
  <c r="K59" i="426"/>
  <c r="L59" i="426"/>
  <c r="M59" i="426"/>
  <c r="N59" i="426"/>
  <c r="C59" i="426"/>
  <c r="O14" i="426"/>
  <c r="O15" i="426"/>
  <c r="O16" i="426"/>
  <c r="O17" i="426"/>
  <c r="O18" i="426"/>
  <c r="O22" i="426"/>
  <c r="O24" i="426"/>
  <c r="O52" i="426"/>
  <c r="O23" i="426"/>
  <c r="O25" i="426"/>
  <c r="O21" i="426"/>
  <c r="O20" i="426"/>
  <c r="O29" i="426"/>
  <c r="O19" i="426"/>
  <c r="O26" i="426"/>
  <c r="O27" i="426"/>
  <c r="O28" i="426"/>
  <c r="O30" i="426"/>
  <c r="O31" i="426"/>
  <c r="O32" i="426"/>
  <c r="O33" i="426"/>
  <c r="O34" i="426"/>
  <c r="O35" i="426"/>
  <c r="O36" i="426"/>
  <c r="O37" i="426"/>
  <c r="O38" i="426"/>
  <c r="O42" i="426"/>
  <c r="O39" i="426"/>
  <c r="O40" i="426"/>
  <c r="O41" i="426"/>
  <c r="O43" i="426"/>
  <c r="O44" i="426"/>
  <c r="O45" i="426"/>
  <c r="O46" i="426"/>
  <c r="O51" i="426"/>
  <c r="O50" i="426"/>
  <c r="O53" i="426"/>
  <c r="O54" i="426"/>
  <c r="O56" i="426"/>
  <c r="O55" i="426"/>
  <c r="O57" i="426"/>
  <c r="O58" i="426"/>
  <c r="O13" i="426"/>
  <c r="D102" i="414"/>
  <c r="E102" i="414"/>
  <c r="F102" i="414"/>
  <c r="G102" i="414"/>
  <c r="H102" i="414"/>
  <c r="I102" i="414"/>
  <c r="J102" i="414"/>
  <c r="K102" i="414"/>
  <c r="L102" i="414"/>
  <c r="M102" i="414"/>
  <c r="N102" i="414"/>
  <c r="O102" i="414"/>
  <c r="C102" i="414"/>
  <c r="O12" i="414"/>
  <c r="O13" i="414"/>
  <c r="O15" i="414"/>
  <c r="O14" i="414"/>
  <c r="O16" i="414"/>
  <c r="O17" i="414"/>
  <c r="O18" i="414"/>
  <c r="O19" i="414"/>
  <c r="O20" i="414"/>
  <c r="O21" i="414"/>
  <c r="O22" i="414"/>
  <c r="O23" i="414"/>
  <c r="O25" i="414"/>
  <c r="O24" i="414"/>
  <c r="O26" i="414"/>
  <c r="O27" i="414"/>
  <c r="O28" i="414"/>
  <c r="O29" i="414"/>
  <c r="O30" i="414"/>
  <c r="O31" i="414"/>
  <c r="O32" i="414"/>
  <c r="O34" i="414"/>
  <c r="O35" i="414"/>
  <c r="O37" i="414"/>
  <c r="O36" i="414"/>
  <c r="O38" i="414"/>
  <c r="O41" i="414"/>
  <c r="O42" i="414"/>
  <c r="O43" i="414"/>
  <c r="O39" i="414"/>
  <c r="O57" i="414"/>
  <c r="O40" i="414"/>
  <c r="O44" i="414"/>
  <c r="O45" i="414"/>
  <c r="O48" i="414"/>
  <c r="O85" i="414"/>
  <c r="O33" i="414"/>
  <c r="O52" i="414"/>
  <c r="O49" i="414"/>
  <c r="O46" i="414"/>
  <c r="O47" i="414"/>
  <c r="O53" i="414"/>
  <c r="O54" i="414"/>
  <c r="O55" i="414"/>
  <c r="O56" i="414"/>
  <c r="O58" i="414"/>
  <c r="O59" i="414"/>
  <c r="O62" i="414"/>
  <c r="O60" i="414"/>
  <c r="O63" i="414"/>
  <c r="O61" i="414"/>
  <c r="O64" i="414"/>
  <c r="O65" i="414"/>
  <c r="O66" i="414"/>
  <c r="O67" i="414"/>
  <c r="O69" i="414"/>
  <c r="O70" i="414"/>
  <c r="O68" i="414"/>
  <c r="O71" i="414"/>
  <c r="O73" i="414"/>
  <c r="O72" i="414"/>
  <c r="O76" i="414"/>
  <c r="O74" i="414"/>
  <c r="O84" i="414"/>
  <c r="O75" i="414"/>
  <c r="O77" i="414"/>
  <c r="O78" i="414"/>
  <c r="O79" i="414"/>
  <c r="O81" i="414"/>
  <c r="O80" i="414"/>
  <c r="O82" i="414"/>
  <c r="O86" i="414"/>
  <c r="O83" i="414"/>
  <c r="O87" i="414"/>
  <c r="O88" i="414"/>
  <c r="O90" i="414"/>
  <c r="O89" i="414"/>
  <c r="O91" i="414"/>
  <c r="O92" i="414"/>
  <c r="O93" i="414"/>
  <c r="O94" i="414"/>
  <c r="O95" i="414"/>
  <c r="O98" i="414"/>
  <c r="O100" i="414"/>
  <c r="O99" i="414"/>
  <c r="O11" i="414"/>
  <c r="AE6" i="428" l="1"/>
  <c r="AE7" i="428"/>
  <c r="AE8" i="428"/>
  <c r="AE9" i="428"/>
  <c r="AE10" i="428"/>
  <c r="AE11" i="428"/>
  <c r="AE12" i="428"/>
  <c r="AE13" i="428"/>
  <c r="AE14" i="428"/>
  <c r="AE15" i="428"/>
  <c r="AE16" i="428"/>
  <c r="AE17" i="428"/>
  <c r="AE18" i="428"/>
  <c r="AE19" i="428"/>
  <c r="AE20" i="428"/>
  <c r="AE21" i="428"/>
  <c r="AE22" i="428"/>
  <c r="AE23" i="428"/>
  <c r="AE24" i="428"/>
  <c r="AE25" i="428"/>
  <c r="AE26" i="428"/>
  <c r="AE27" i="428"/>
  <c r="AE28" i="428"/>
  <c r="AE29" i="428"/>
  <c r="AE30" i="428"/>
  <c r="AE31" i="428"/>
  <c r="AE32" i="428"/>
  <c r="AE33" i="428"/>
  <c r="AE34" i="428"/>
  <c r="AE35" i="428"/>
  <c r="AE36" i="428"/>
  <c r="AE5" i="428"/>
  <c r="AE37" i="428"/>
  <c r="P37" i="428"/>
  <c r="P6" i="428"/>
  <c r="P7" i="428"/>
  <c r="P8" i="428"/>
  <c r="P9" i="428"/>
  <c r="P10" i="428"/>
  <c r="P11" i="428"/>
  <c r="P12" i="428"/>
  <c r="P13" i="428"/>
  <c r="P14" i="428"/>
  <c r="P15" i="428"/>
  <c r="P16" i="428"/>
  <c r="P17" i="428"/>
  <c r="P18" i="428"/>
  <c r="P19" i="428"/>
  <c r="P20" i="428"/>
  <c r="P21" i="428"/>
  <c r="P22" i="428"/>
  <c r="P23" i="428"/>
  <c r="P24" i="428"/>
  <c r="P25" i="428"/>
  <c r="P26" i="428"/>
  <c r="P27" i="428"/>
  <c r="P28" i="428"/>
  <c r="P29" i="428"/>
  <c r="P30" i="428"/>
  <c r="P31" i="428"/>
  <c r="P32" i="428"/>
  <c r="P33" i="428"/>
  <c r="P34" i="428"/>
  <c r="P35" i="428"/>
  <c r="P36" i="428"/>
  <c r="P5" i="428"/>
  <c r="T19" i="425"/>
  <c r="Q19" i="425"/>
  <c r="H25" i="406"/>
  <c r="F25" i="406"/>
  <c r="D25" i="406"/>
  <c r="D26" i="443"/>
  <c r="E26" i="443"/>
  <c r="F26" i="443"/>
  <c r="G26" i="443"/>
  <c r="H26" i="443"/>
  <c r="I26" i="443"/>
  <c r="J26" i="443"/>
  <c r="K26" i="443"/>
  <c r="L26" i="443"/>
  <c r="M26" i="443"/>
  <c r="C26" i="443"/>
  <c r="N15" i="443"/>
  <c r="N16" i="443"/>
  <c r="N17" i="443"/>
  <c r="N18" i="443"/>
  <c r="N19" i="443"/>
  <c r="N20" i="443"/>
  <c r="N21" i="443"/>
  <c r="N22" i="443"/>
  <c r="N23" i="443"/>
  <c r="N24" i="443"/>
  <c r="N25" i="443"/>
  <c r="N14" i="443"/>
  <c r="E26" i="438"/>
  <c r="F26" i="438"/>
  <c r="G26" i="438"/>
  <c r="H26" i="438"/>
  <c r="I26" i="438"/>
  <c r="J26" i="438"/>
  <c r="K26" i="438"/>
  <c r="D26" i="438"/>
  <c r="D26" i="437"/>
  <c r="N26" i="443" l="1"/>
  <c r="C25" i="406"/>
  <c r="E26" i="405"/>
  <c r="D26" i="405"/>
  <c r="F26" i="442"/>
  <c r="G26" i="442"/>
  <c r="H26" i="442"/>
  <c r="I26" i="442"/>
  <c r="J26" i="442"/>
  <c r="F26" i="440" l="1"/>
  <c r="G26" i="440"/>
  <c r="L23" i="436"/>
  <c r="D26" i="398"/>
  <c r="N6" i="428" l="1"/>
  <c r="N7" i="428"/>
  <c r="N8" i="428"/>
  <c r="N9" i="428"/>
  <c r="N10" i="428"/>
  <c r="N11" i="428"/>
  <c r="N12" i="428"/>
  <c r="N13" i="428"/>
  <c r="N14" i="428"/>
  <c r="N15" i="428"/>
  <c r="N16" i="428"/>
  <c r="N17" i="428"/>
  <c r="N18" i="428"/>
  <c r="N19" i="428"/>
  <c r="N20" i="428"/>
  <c r="N21" i="428"/>
  <c r="N22" i="428"/>
  <c r="N23" i="428"/>
  <c r="N24" i="428"/>
  <c r="N25" i="428"/>
  <c r="N26" i="428"/>
  <c r="N27" i="428"/>
  <c r="N28" i="428"/>
  <c r="N29" i="428"/>
  <c r="N30" i="428"/>
  <c r="N31" i="428"/>
  <c r="N32" i="428"/>
  <c r="N33" i="428"/>
  <c r="N34" i="428"/>
  <c r="N35" i="428"/>
  <c r="N36" i="428"/>
  <c r="E25" i="406" l="1"/>
  <c r="P58" i="397" l="1"/>
  <c r="Q58" i="397" s="1"/>
  <c r="P39" i="397"/>
  <c r="Q39" i="397" s="1"/>
  <c r="E26" i="436" l="1"/>
  <c r="N5" i="428" l="1"/>
  <c r="AD5" i="428" l="1"/>
  <c r="N37" i="428"/>
  <c r="Q31" i="397" l="1"/>
  <c r="P32" i="397"/>
  <c r="Q32" i="397" s="1"/>
  <c r="P33" i="397"/>
  <c r="Q33" i="397" s="1"/>
  <c r="P34" i="397"/>
  <c r="Q34" i="397" s="1"/>
  <c r="P35" i="397"/>
  <c r="Q35" i="397" s="1"/>
  <c r="P38" i="397"/>
  <c r="Q38" i="397" s="1"/>
  <c r="P40" i="397"/>
  <c r="Q40" i="397" s="1"/>
  <c r="P41" i="397"/>
  <c r="Q41" i="397" s="1"/>
  <c r="P42" i="397"/>
  <c r="Q42" i="397" s="1"/>
  <c r="P43" i="397"/>
  <c r="Q43" i="397" s="1"/>
  <c r="C37" i="428" l="1"/>
  <c r="D37" i="428"/>
  <c r="E37" i="428"/>
  <c r="F37" i="428"/>
  <c r="G37" i="428"/>
  <c r="H37" i="428"/>
  <c r="I37" i="428"/>
  <c r="J37" i="428"/>
  <c r="K37" i="428"/>
  <c r="L37" i="428"/>
  <c r="M37" i="428"/>
  <c r="B37" i="428"/>
  <c r="H13" i="406" l="1"/>
  <c r="D13" i="406"/>
  <c r="K14" i="437" l="1"/>
  <c r="H14" i="406" l="1"/>
  <c r="H15" i="406"/>
  <c r="H16" i="406"/>
  <c r="H17" i="406"/>
  <c r="H18" i="406"/>
  <c r="H19" i="406"/>
  <c r="H20" i="406"/>
  <c r="H21" i="406"/>
  <c r="H22" i="406"/>
  <c r="H23" i="406"/>
  <c r="H24" i="406"/>
  <c r="D14" i="406"/>
  <c r="D15" i="406"/>
  <c r="D16" i="406"/>
  <c r="D17" i="406"/>
  <c r="D18" i="406"/>
  <c r="D19" i="406"/>
  <c r="D20" i="406"/>
  <c r="D21" i="406"/>
  <c r="D22" i="406"/>
  <c r="D23" i="406"/>
  <c r="D24" i="406"/>
  <c r="F15" i="405" l="1"/>
  <c r="F16" i="405"/>
  <c r="F17" i="405"/>
  <c r="F18" i="405"/>
  <c r="F19" i="405"/>
  <c r="F20" i="405"/>
  <c r="F21" i="405"/>
  <c r="F22" i="405"/>
  <c r="F23" i="405"/>
  <c r="F24" i="405"/>
  <c r="F25" i="405"/>
  <c r="F14" i="405"/>
  <c r="F26" i="405" l="1"/>
  <c r="E26" i="442"/>
  <c r="H24" i="441"/>
  <c r="H25" i="441"/>
  <c r="E26" i="440"/>
  <c r="H24" i="440"/>
  <c r="H25" i="440"/>
  <c r="K24" i="438"/>
  <c r="K25" i="438"/>
  <c r="K24" i="437"/>
  <c r="K25" i="437"/>
  <c r="L24" i="436"/>
  <c r="L25" i="436"/>
  <c r="P30" i="397"/>
  <c r="Q30" i="397" s="1"/>
  <c r="P13" i="397"/>
  <c r="Q13" i="397" s="1"/>
  <c r="P14" i="397"/>
  <c r="Q14" i="397" s="1"/>
  <c r="P15" i="397"/>
  <c r="Q15" i="397" s="1"/>
  <c r="P16" i="397"/>
  <c r="Q16" i="397" s="1"/>
  <c r="P17" i="397"/>
  <c r="Q17" i="397" s="1"/>
  <c r="P18" i="397"/>
  <c r="Q18" i="397" s="1"/>
  <c r="P19" i="397"/>
  <c r="Q19" i="397" s="1"/>
  <c r="P20" i="397"/>
  <c r="Q20" i="397" s="1"/>
  <c r="P21" i="397"/>
  <c r="Q21" i="397" s="1"/>
  <c r="P22" i="397"/>
  <c r="Q22" i="397" s="1"/>
  <c r="P23" i="397"/>
  <c r="Q23" i="397" s="1"/>
  <c r="H26" i="440" l="1"/>
  <c r="P44" i="397"/>
  <c r="Q45" i="397" s="1"/>
  <c r="P24" i="397"/>
  <c r="Q25" i="397" s="1"/>
  <c r="C36" i="431"/>
  <c r="C44" i="431" s="1"/>
  <c r="K15" i="442" l="1"/>
  <c r="K16" i="442"/>
  <c r="K17" i="442"/>
  <c r="K18" i="442"/>
  <c r="K19" i="442"/>
  <c r="K20" i="442"/>
  <c r="K21" i="442"/>
  <c r="K22" i="442"/>
  <c r="K23" i="442"/>
  <c r="K24" i="442"/>
  <c r="K25" i="442"/>
  <c r="K14" i="442"/>
  <c r="K26" i="442" l="1"/>
  <c r="G26" i="441"/>
  <c r="F26" i="441"/>
  <c r="E26" i="441"/>
  <c r="H23" i="441"/>
  <c r="H22" i="441"/>
  <c r="H21" i="441"/>
  <c r="H20" i="441"/>
  <c r="H19" i="441"/>
  <c r="H18" i="441"/>
  <c r="H17" i="441"/>
  <c r="H16" i="441"/>
  <c r="H15" i="441"/>
  <c r="H14" i="441"/>
  <c r="H14" i="440"/>
  <c r="H23" i="440"/>
  <c r="H22" i="440"/>
  <c r="H21" i="440"/>
  <c r="H20" i="440"/>
  <c r="H19" i="440"/>
  <c r="H18" i="440"/>
  <c r="H17" i="440"/>
  <c r="H16" i="440"/>
  <c r="H15" i="440"/>
  <c r="K14" i="438"/>
  <c r="K15" i="438"/>
  <c r="K16" i="438"/>
  <c r="K17" i="438"/>
  <c r="K18" i="438"/>
  <c r="K19" i="438"/>
  <c r="K20" i="438"/>
  <c r="K23" i="438"/>
  <c r="K22" i="438"/>
  <c r="K21" i="438"/>
  <c r="J26" i="437"/>
  <c r="I26" i="437"/>
  <c r="H26" i="437"/>
  <c r="G26" i="437"/>
  <c r="F26" i="437"/>
  <c r="E26" i="437"/>
  <c r="K23" i="437"/>
  <c r="K22" i="437"/>
  <c r="K21" i="437"/>
  <c r="K20" i="437"/>
  <c r="K19" i="437"/>
  <c r="K18" i="437"/>
  <c r="K17" i="437"/>
  <c r="K16" i="437"/>
  <c r="K15" i="437"/>
  <c r="L14" i="436"/>
  <c r="L15" i="436"/>
  <c r="L16" i="436"/>
  <c r="L17" i="436"/>
  <c r="L18" i="436"/>
  <c r="L19" i="436"/>
  <c r="L20" i="436"/>
  <c r="K26" i="436"/>
  <c r="J26" i="436"/>
  <c r="I26" i="436"/>
  <c r="H26" i="436"/>
  <c r="G26" i="436"/>
  <c r="F26" i="436"/>
  <c r="L22" i="436"/>
  <c r="L21" i="436"/>
  <c r="H26" i="441" l="1"/>
  <c r="K26" i="437"/>
  <c r="L26" i="436"/>
  <c r="O59" i="426" l="1"/>
  <c r="F36" i="431" l="1"/>
  <c r="E36" i="431"/>
  <c r="D6" i="431" l="1"/>
  <c r="D10" i="431"/>
  <c r="D14" i="431"/>
  <c r="D18" i="431"/>
  <c r="D22" i="431"/>
  <c r="D26" i="431"/>
  <c r="D30" i="431"/>
  <c r="D34" i="431"/>
  <c r="D7" i="431"/>
  <c r="D11" i="431"/>
  <c r="D15" i="431"/>
  <c r="D19" i="431"/>
  <c r="D23" i="431"/>
  <c r="D27" i="431"/>
  <c r="D31" i="431"/>
  <c r="D35" i="431"/>
  <c r="D8" i="431"/>
  <c r="D12" i="431"/>
  <c r="D16" i="431"/>
  <c r="D20" i="431"/>
  <c r="D24" i="431"/>
  <c r="D28" i="431"/>
  <c r="D32" i="431"/>
  <c r="D4" i="431"/>
  <c r="D5" i="431"/>
  <c r="D9" i="431"/>
  <c r="D13" i="431"/>
  <c r="D17" i="431"/>
  <c r="D21" i="431"/>
  <c r="D25" i="431"/>
  <c r="D29" i="431"/>
  <c r="D33" i="431"/>
  <c r="D15" i="429" l="1"/>
  <c r="AB37" i="428" l="1"/>
  <c r="AA37" i="428"/>
  <c r="Z37" i="428"/>
  <c r="Y37" i="428"/>
  <c r="X37" i="428"/>
  <c r="W37" i="428"/>
  <c r="V37" i="428"/>
  <c r="U37" i="428"/>
  <c r="T37" i="428"/>
  <c r="S37" i="428"/>
  <c r="R37" i="428"/>
  <c r="Q37" i="428"/>
  <c r="O37" i="428"/>
  <c r="AD24" i="428" l="1"/>
  <c r="AD6" i="428"/>
  <c r="AD10" i="428"/>
  <c r="AD14" i="428"/>
  <c r="AD26" i="428"/>
  <c r="AD33" i="428"/>
  <c r="AD8" i="428"/>
  <c r="AD18" i="428"/>
  <c r="AD22" i="428"/>
  <c r="AD30" i="428"/>
  <c r="AD34" i="428"/>
  <c r="AD12" i="428"/>
  <c r="AD28" i="428"/>
  <c r="AD7" i="428"/>
  <c r="AD16" i="428"/>
  <c r="AD32" i="428"/>
  <c r="AD9" i="428"/>
  <c r="AD20" i="428"/>
  <c r="AD36" i="428"/>
  <c r="AD11" i="428"/>
  <c r="AD19" i="428"/>
  <c r="AD27" i="428"/>
  <c r="AD35" i="428"/>
  <c r="AC37" i="428"/>
  <c r="AD13" i="428"/>
  <c r="AD21" i="428"/>
  <c r="AD29" i="428"/>
  <c r="AD15" i="428"/>
  <c r="AD23" i="428"/>
  <c r="AD31" i="428"/>
  <c r="AD17" i="428"/>
  <c r="AD25" i="428"/>
  <c r="AD37" i="428" l="1"/>
  <c r="P19" i="425" l="1"/>
  <c r="S19" i="425" l="1"/>
  <c r="F20" i="406"/>
  <c r="F21" i="406"/>
  <c r="G25" i="406" l="1"/>
  <c r="P18" i="425" l="1"/>
  <c r="Q18" i="425" s="1"/>
  <c r="S18" i="425" l="1"/>
  <c r="T18" i="425" s="1"/>
  <c r="F16" i="406" l="1"/>
  <c r="F15" i="406" l="1"/>
  <c r="K26" i="398" l="1"/>
  <c r="O61" i="373" l="1"/>
  <c r="N58" i="373"/>
  <c r="M49" i="373"/>
  <c r="L49" i="373"/>
  <c r="K49" i="373"/>
  <c r="J49" i="373"/>
  <c r="I49" i="373"/>
  <c r="H49" i="373"/>
  <c r="G49" i="373"/>
  <c r="F49" i="373"/>
  <c r="E49" i="373"/>
  <c r="D49" i="373"/>
  <c r="C49" i="373"/>
  <c r="N48" i="373"/>
  <c r="N47" i="373"/>
  <c r="N46" i="373"/>
  <c r="M42" i="373"/>
  <c r="L42" i="373"/>
  <c r="K42" i="373"/>
  <c r="J42" i="373"/>
  <c r="I42" i="373"/>
  <c r="H42" i="373"/>
  <c r="G42" i="373"/>
  <c r="F42" i="373"/>
  <c r="E42" i="373"/>
  <c r="D42" i="373"/>
  <c r="C42" i="373"/>
  <c r="N41" i="373"/>
  <c r="N40" i="373"/>
  <c r="N39" i="373"/>
  <c r="N38" i="373"/>
  <c r="N37" i="373"/>
  <c r="N36" i="373"/>
  <c r="N35" i="373"/>
  <c r="O34" i="373"/>
  <c r="N33" i="373"/>
  <c r="N32" i="373"/>
  <c r="N31" i="373"/>
  <c r="N25" i="373"/>
  <c r="N24" i="373"/>
  <c r="N23" i="373"/>
  <c r="N22" i="373"/>
  <c r="N21" i="373"/>
  <c r="N20" i="373"/>
  <c r="M19" i="373"/>
  <c r="L19" i="373"/>
  <c r="K19" i="373"/>
  <c r="J19" i="373"/>
  <c r="I19" i="373"/>
  <c r="H19" i="373"/>
  <c r="G19" i="373"/>
  <c r="F19" i="373"/>
  <c r="E19" i="373"/>
  <c r="D19" i="373"/>
  <c r="C19" i="373"/>
  <c r="N18" i="373"/>
  <c r="N17" i="373"/>
  <c r="N16" i="373"/>
  <c r="N15" i="373"/>
  <c r="O21" i="373" l="1"/>
  <c r="N42" i="373"/>
  <c r="O43" i="373" s="1"/>
  <c r="O33" i="373"/>
  <c r="O37" i="373"/>
  <c r="O41" i="373"/>
  <c r="N49" i="373"/>
  <c r="O22" i="373"/>
  <c r="O31" i="373"/>
  <c r="O38" i="373"/>
  <c r="N19" i="373"/>
  <c r="O19" i="373" s="1"/>
  <c r="O35" i="373"/>
  <c r="O20" i="373"/>
  <c r="O24" i="373"/>
  <c r="O32" i="373"/>
  <c r="O36" i="373"/>
  <c r="O40" i="373"/>
  <c r="O23" i="373"/>
  <c r="O39" i="373"/>
  <c r="P53" i="397" l="1"/>
  <c r="P52" i="397"/>
  <c r="P51" i="397"/>
  <c r="P50" i="397"/>
  <c r="Q50" i="397" l="1"/>
  <c r="P61" i="373"/>
  <c r="Q61" i="373" s="1"/>
  <c r="R61" i="373" s="1"/>
  <c r="S61" i="373" s="1"/>
  <c r="F23" i="406" l="1"/>
  <c r="F17" i="406"/>
  <c r="F22" i="406"/>
  <c r="F24" i="406"/>
  <c r="F14" i="406"/>
  <c r="F18" i="406"/>
  <c r="N26" i="373" l="1"/>
  <c r="O27" i="373" s="1"/>
  <c r="M26" i="373"/>
  <c r="L26" i="373"/>
  <c r="K26" i="373"/>
  <c r="J26" i="373"/>
  <c r="I26" i="373"/>
  <c r="H26" i="373"/>
  <c r="G26" i="373"/>
  <c r="F26" i="373"/>
  <c r="E26" i="373"/>
  <c r="D26" i="373"/>
  <c r="C26" i="373"/>
  <c r="O25" i="373"/>
  <c r="O59" i="373"/>
  <c r="P59" i="373" s="1"/>
  <c r="Q59" i="373" s="1"/>
  <c r="R59" i="373" s="1"/>
  <c r="S59" i="373" s="1"/>
  <c r="O50" i="373"/>
  <c r="P50" i="373" s="1"/>
  <c r="Q50" i="373" s="1"/>
  <c r="R50" i="373" s="1"/>
  <c r="S50" i="373" s="1"/>
  <c r="F19" i="406" l="1"/>
  <c r="L101" i="414" l="1"/>
  <c r="O101" i="414" s="1"/>
</calcChain>
</file>

<file path=xl/sharedStrings.xml><?xml version="1.0" encoding="utf-8"?>
<sst xmlns="http://schemas.openxmlformats.org/spreadsheetml/2006/main" count="858" uniqueCount="402">
  <si>
    <t>TOTAL</t>
  </si>
  <si>
    <t>Armas Blancas</t>
  </si>
  <si>
    <t>Armas de Fuego</t>
  </si>
  <si>
    <t>Otras</t>
  </si>
  <si>
    <t>Distrito Nacional</t>
  </si>
  <si>
    <t>Santiago</t>
  </si>
  <si>
    <t>SEGÚN LAS CIRCUNSTANCIAS</t>
  </si>
  <si>
    <t>CIRCUNSTANCIA</t>
  </si>
  <si>
    <t>REPÚBLICA DOMINICANA</t>
  </si>
  <si>
    <t>PROCURADURÍA GENERAL DE LA REPUBLICA</t>
  </si>
  <si>
    <t>Santo Domingo</t>
  </si>
  <si>
    <t>Hato Mayor</t>
  </si>
  <si>
    <t>Azua</t>
  </si>
  <si>
    <t>Bahoruco</t>
  </si>
  <si>
    <t>Barahona</t>
  </si>
  <si>
    <t>Duarte</t>
  </si>
  <si>
    <t>Espaillat</t>
  </si>
  <si>
    <t>Independencia</t>
  </si>
  <si>
    <t>La Altagracia</t>
  </si>
  <si>
    <t>La Romana</t>
  </si>
  <si>
    <t>La Vega</t>
  </si>
  <si>
    <t>Monseñor Nouel</t>
  </si>
  <si>
    <t>Monte Plata</t>
  </si>
  <si>
    <t>Pedernales</t>
  </si>
  <si>
    <t>Peravia</t>
  </si>
  <si>
    <t>Puerto Plata</t>
  </si>
  <si>
    <t>San Juan</t>
  </si>
  <si>
    <t>Sánchez Ramírez</t>
  </si>
  <si>
    <t>Valverde</t>
  </si>
  <si>
    <t>Samaná</t>
  </si>
  <si>
    <t>HOMICIDIOS</t>
  </si>
  <si>
    <t>SECUESTRO</t>
  </si>
  <si>
    <t>HOMICIDIOS RELACIONADOS DIRECTAMENTE CON LA DELINCUENCIA</t>
  </si>
  <si>
    <t>FEMINICIDIO NO INTIMO</t>
  </si>
  <si>
    <t>FEMINICIDIO  INTIMO</t>
  </si>
  <si>
    <t>RIÑA PERSONAL</t>
  </si>
  <si>
    <t>DESCONOCIDA</t>
  </si>
  <si>
    <t>DESPOJO DE ARMA DE FUEGO</t>
  </si>
  <si>
    <t>VICTIMA DE ROBO O ATRACO</t>
  </si>
  <si>
    <t>DESPOJO DE MOTOCICLETA</t>
  </si>
  <si>
    <t>DESPOJO DE VEHÍCULOS</t>
  </si>
  <si>
    <t>ACCIDENTAL</t>
  </si>
  <si>
    <t>TRATANDO DE ROBAR O ATRACAR</t>
  </si>
  <si>
    <t>RELACIONADAS CON DROGAS</t>
  </si>
  <si>
    <t>VIOLENCIA INTRAFAMILIAR</t>
  </si>
  <si>
    <t>INFANTICIDIO</t>
  </si>
  <si>
    <t>INFORME DE HOMICIDIOS</t>
  </si>
  <si>
    <t>ROBO</t>
  </si>
  <si>
    <t>HOMICIDIOS DEBIDO A LA CONVIVENCIA SOCIAL</t>
  </si>
  <si>
    <t>TASA</t>
  </si>
  <si>
    <t>TASA HOMICIDIOS POR CADA 100 MIL HABITANTES</t>
  </si>
  <si>
    <t>TOTAL DE LA TASA</t>
  </si>
  <si>
    <t>PROCURADURÍA GENERAL DE LA REPÚBLICA</t>
  </si>
  <si>
    <t>"Año de la Reactivación Económica Nacional"</t>
  </si>
  <si>
    <t>0 a 17 años</t>
  </si>
  <si>
    <t>18 a 34 años</t>
  </si>
  <si>
    <t>35 a 51 años</t>
  </si>
  <si>
    <t>52 a 68 años</t>
  </si>
  <si>
    <t>Más de 68</t>
  </si>
  <si>
    <t>Indeterminados</t>
  </si>
  <si>
    <t>VIOLACIÓN SEXUAL</t>
  </si>
  <si>
    <t>ACCIÓN P.N.</t>
  </si>
  <si>
    <t>ACCIÓN F.A.</t>
  </si>
  <si>
    <t>ACCIÓN P.N.  -  F.A.  -  D.N.C.D.</t>
  </si>
  <si>
    <t>BALA PERDIDA</t>
  </si>
  <si>
    <t>RIÑA EN CARCEL</t>
  </si>
  <si>
    <t>RIÑA POLITICA</t>
  </si>
  <si>
    <t>LINCHAMIENTO</t>
  </si>
  <si>
    <t>SICARIATO</t>
  </si>
  <si>
    <t>VIOLENCIA SEXUAL</t>
  </si>
  <si>
    <t>ENE</t>
  </si>
  <si>
    <t>FEB</t>
  </si>
  <si>
    <t>MAR</t>
  </si>
  <si>
    <t>ABR</t>
  </si>
  <si>
    <t>MAY</t>
  </si>
  <si>
    <t>JUN</t>
  </si>
  <si>
    <t>AGO</t>
  </si>
  <si>
    <t>SEP</t>
  </si>
  <si>
    <t>OCT</t>
  </si>
  <si>
    <t>NOV</t>
  </si>
  <si>
    <t>DIC</t>
  </si>
  <si>
    <t>ACCIÓN D.N.C.D</t>
  </si>
  <si>
    <t>TOTAL Gral. DE LA TASA</t>
  </si>
  <si>
    <t>RIÑA EN CENTRO DE DIVERSIÓN</t>
  </si>
  <si>
    <t>ENERO-AGOSTO DEL 2010, REPÚBLICA DOMINICANA</t>
  </si>
  <si>
    <t xml:space="preserve">TOTAL </t>
  </si>
  <si>
    <t>HOMICIDIOS NO RELACIONADOS DIRECTAMENTE CON LA DELINCUENCIA</t>
  </si>
  <si>
    <t>San José de Ocoa</t>
  </si>
  <si>
    <t>Dajabón</t>
  </si>
  <si>
    <t>Elías Piña</t>
  </si>
  <si>
    <t>Hermanas Mirabal</t>
  </si>
  <si>
    <t>María Trinidad Sánchez</t>
  </si>
  <si>
    <t>San Cristóbal</t>
  </si>
  <si>
    <t>ACCION AMET</t>
  </si>
  <si>
    <t>6:00am - 5:59pm</t>
  </si>
  <si>
    <t>6:00pm - 5:59am</t>
  </si>
  <si>
    <t>Desconocida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</si>
  <si>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</si>
  <si>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</si>
  <si>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</si>
  <si>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</si>
  <si>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</si>
  <si>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</si>
  <si>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</si>
  <si>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</si>
  <si>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</si>
  <si>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</si>
  <si>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</si>
  <si>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</si>
  <si>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El Seibo</t>
  </si>
  <si>
    <t>Santiago Rodríguez</t>
  </si>
  <si>
    <t>Monte Cristi</t>
  </si>
  <si>
    <t>San Pedro de Macorís</t>
  </si>
  <si>
    <t>Dajabon</t>
  </si>
  <si>
    <t xml:space="preserve">Distrito Nacional </t>
  </si>
  <si>
    <t>Santiago Rodriguez</t>
  </si>
  <si>
    <t>Guerra</t>
  </si>
  <si>
    <t>Herrera</t>
  </si>
  <si>
    <t>La Victoria</t>
  </si>
  <si>
    <t>Los Alcarrizos</t>
  </si>
  <si>
    <t>Los Guaricanos</t>
  </si>
  <si>
    <t>Los Mameyes</t>
  </si>
  <si>
    <t>Los Tres Brazos</t>
  </si>
  <si>
    <t>Lucerna</t>
  </si>
  <si>
    <t>Manoguayabo</t>
  </si>
  <si>
    <t>Pedro Brand</t>
  </si>
  <si>
    <t>Sabana Perdida</t>
  </si>
  <si>
    <t>San Isidro</t>
  </si>
  <si>
    <t>Villa Duarte</t>
  </si>
  <si>
    <t>Villa Mella</t>
  </si>
  <si>
    <t>24 de Abril</t>
  </si>
  <si>
    <t>27 de Febrero</t>
  </si>
  <si>
    <t>Bella Vista</t>
  </si>
  <si>
    <t>Cristo Rey</t>
  </si>
  <si>
    <t>La Zurza</t>
  </si>
  <si>
    <t>Los Guandules</t>
  </si>
  <si>
    <t>Los Rios</t>
  </si>
  <si>
    <t>San Carlos</t>
  </si>
  <si>
    <t>Villa Consuelo</t>
  </si>
  <si>
    <t>Zona Colonial</t>
  </si>
  <si>
    <t>Ens. Libertad</t>
  </si>
  <si>
    <t>Navarrete</t>
  </si>
  <si>
    <t>Total</t>
  </si>
  <si>
    <t>Femenino</t>
  </si>
  <si>
    <t>Masculino</t>
  </si>
  <si>
    <t>Baoruco</t>
  </si>
  <si>
    <t>Fuente: Estimaciones y Proyecciones Nacionales de Población 1950-2100, 2014. Oficina Nacional de Estadística (ONE)</t>
  </si>
  <si>
    <t>Habitantes</t>
  </si>
  <si>
    <t>PROVINCIAS</t>
  </si>
  <si>
    <t>Hombre</t>
  </si>
  <si>
    <t>Mujer</t>
  </si>
  <si>
    <t>Columna1</t>
  </si>
  <si>
    <t>Piantini</t>
  </si>
  <si>
    <t>Alma Rosa II</t>
  </si>
  <si>
    <t>Cancino Adentro</t>
  </si>
  <si>
    <t>Hainamosa</t>
  </si>
  <si>
    <t>La Ureña</t>
  </si>
  <si>
    <t>Los Frailes</t>
  </si>
  <si>
    <t>Villa Maria</t>
  </si>
  <si>
    <t>Bayona</t>
  </si>
  <si>
    <t>Ens. Isabelita</t>
  </si>
  <si>
    <t>El Almirante</t>
  </si>
  <si>
    <t>Guachupita</t>
  </si>
  <si>
    <t>Los Alamos</t>
  </si>
  <si>
    <t>La Canela</t>
  </si>
  <si>
    <t>Tamboril</t>
  </si>
  <si>
    <t>Sexo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</si>
  <si>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Policía Nacional e Instituto Nacional de Ciencias Forenses.</t>
    </r>
  </si>
  <si>
    <t>Circunstancia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</si>
  <si>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Policía Nacional, Instituto Nacional de Ciencias Forenses y La Oficina Nacional de Estadísticas</t>
    </r>
  </si>
  <si>
    <t>Despojo de arma de fuego</t>
  </si>
  <si>
    <t>Despojo de motocicleta</t>
  </si>
  <si>
    <t>Despojo de vehículos</t>
  </si>
  <si>
    <t>Victima de robo o atraco</t>
  </si>
  <si>
    <t>Relacionadas con drogas</t>
  </si>
  <si>
    <t>Violación sexual</t>
  </si>
  <si>
    <t>Secuestro</t>
  </si>
  <si>
    <t>Linchamiento</t>
  </si>
  <si>
    <t>Servicio policial</t>
  </si>
  <si>
    <t>Sicariato</t>
  </si>
  <si>
    <t>Tratando de robar o atracar</t>
  </si>
  <si>
    <t>Tasa de Homicidio por cada 100 Mil Habitantes</t>
  </si>
  <si>
    <t>Accidental</t>
  </si>
  <si>
    <t>Huelga</t>
  </si>
  <si>
    <t>Infanticidio</t>
  </si>
  <si>
    <t>Riña personal</t>
  </si>
  <si>
    <t>Violencia intrafamiliar</t>
  </si>
  <si>
    <t>Feminicidio intimo</t>
  </si>
  <si>
    <t>Lunes</t>
  </si>
  <si>
    <t>Martes</t>
  </si>
  <si>
    <t>Miércoles</t>
  </si>
  <si>
    <t>Jueves</t>
  </si>
  <si>
    <t>Viernes</t>
  </si>
  <si>
    <t>Sábado</t>
  </si>
  <si>
    <t>Domingo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</si>
  <si>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Policía Nacional E Instituto Nacional de Ciencias Forenses.</t>
    </r>
  </si>
  <si>
    <t>HOMICIDIOS SEGÚN LAS CIRCUNSTANCIAS</t>
  </si>
  <si>
    <t>HOMICIDIOS POR TIPO DE ARMAS A NIVEL NACIONAL</t>
  </si>
  <si>
    <t>Mes</t>
  </si>
  <si>
    <t>HOMICIDIOS SEGÚN HORA DE COMISIÓN</t>
  </si>
  <si>
    <t>HOMICIDIOS SEGÚN LA EDAD DE LA VICTIMA</t>
  </si>
  <si>
    <t>HOMICIDIO</t>
  </si>
  <si>
    <t>Homicidios sin accion policial</t>
  </si>
  <si>
    <t>Acción policial</t>
  </si>
  <si>
    <t>Homicidios</t>
  </si>
  <si>
    <t>Tasa de homicidios por cada 100,000/hab.</t>
  </si>
  <si>
    <t>Homicidios sin acción policial</t>
  </si>
  <si>
    <t>Tasa de homicidios sin acción policial por cada 100,000/hab.</t>
  </si>
  <si>
    <t>Tasa de muerte en acción policial por cada 100,000/hab.</t>
  </si>
  <si>
    <t>Año</t>
  </si>
  <si>
    <t>Total homicidios</t>
  </si>
  <si>
    <t>Total acción policial</t>
  </si>
  <si>
    <t xml:space="preserve"> Homicidio</t>
  </si>
  <si>
    <t>Cantidad</t>
  </si>
  <si>
    <t>Tasa de homicidio por cada 100, 000 HAB.</t>
  </si>
  <si>
    <t>Acción Policial</t>
  </si>
  <si>
    <t>Tasa de homicidios sin acción policial por cada 100, 000 hab.</t>
  </si>
  <si>
    <t>HOMICIDIOS SEGÚN BARRIOS, SECTORES Y AVENIDAD DEL DISTRITO NACIONAL</t>
  </si>
  <si>
    <t>HOMICIDIOS SEGÚN BARRIOS, SECTORES Y AVENIDAD DE LA  PROVINCIA SANTO DOMINGO</t>
  </si>
  <si>
    <t>Barrios/sectores/avenidas</t>
  </si>
  <si>
    <t>Fuente: Policía Nacional e Instituto Nacional de Ciencias Forenses.</t>
  </si>
  <si>
    <t>Fuente: Policía Nacional, Instituto Nacional de Ciencias Forenses y La Oficina Nacional de Estadísticas</t>
  </si>
  <si>
    <t>Fuente: Policía Nacional E Instituto Nacional de Ciencias Forenses.</t>
  </si>
  <si>
    <t>HOMICIDIOS A NIVEL NACIONAL, SEGÚN SEXO DE LA VICTIMA</t>
  </si>
  <si>
    <t>Tasa global de homicidio por cada 100 mil habitantes</t>
  </si>
  <si>
    <t xml:space="preserve">Total homicidios sin acción policial </t>
  </si>
  <si>
    <t>Tasa de homicidio sin acción policial por cada 100,000/hab.</t>
  </si>
  <si>
    <t>Jurisdicción</t>
  </si>
  <si>
    <t>Homicidio sin acción policial</t>
  </si>
  <si>
    <t>HOMICIDIOS SEGÚN DÍAS DE SEMANA PROVINCIA SANTIAGO</t>
  </si>
  <si>
    <t>TASA TOTAL</t>
  </si>
  <si>
    <t>ACCIÓN P.N.  -  FF. AA.  -  D.N.C.D.</t>
  </si>
  <si>
    <t>HOMICIDIOS SEGÚN DÍAS DE SEMANA A NIVEL NACIONAL</t>
  </si>
  <si>
    <t>HOMICIDIOS SEGÚN DÍAS DE SEMANA PROVINCIA SANTO DOMINGO</t>
  </si>
  <si>
    <t>HOMICIDIOS SEGÚN DÍAS DE SEMANA DISTRITO NACIONAL</t>
  </si>
  <si>
    <t>Violacion sexual</t>
  </si>
  <si>
    <t>Envenenamiento</t>
  </si>
  <si>
    <t>Confusion</t>
  </si>
  <si>
    <t>Cansino</t>
  </si>
  <si>
    <t>Los Mina</t>
  </si>
  <si>
    <t>San Miguel</t>
  </si>
  <si>
    <t>Hato del Yaque</t>
  </si>
  <si>
    <t>HOMICIDIOS SEGÚN BARRIOS, SECTORES Y AVENIDA DE LA  PROVINCIA SANTIAGO</t>
  </si>
  <si>
    <t>Bala perdida</t>
  </si>
  <si>
    <t>"Año del Fomento de Las Exportaciones"</t>
  </si>
  <si>
    <t>Dominicana</t>
  </si>
  <si>
    <t>Haitiana</t>
  </si>
  <si>
    <t>HOMICIDIOS SEGÚN LA NACIONALIDAD DE LA VICTIMA</t>
  </si>
  <si>
    <t>Pasional</t>
  </si>
  <si>
    <t>Peruana</t>
  </si>
  <si>
    <t>Boca China</t>
  </si>
  <si>
    <t>Lecheria</t>
  </si>
  <si>
    <t>Vietnan</t>
  </si>
  <si>
    <t>Aut. Duarte</t>
  </si>
  <si>
    <t>Agua Loca</t>
  </si>
  <si>
    <t>6 de Noviembre</t>
  </si>
  <si>
    <t>Ciudad Juan Bosch</t>
  </si>
  <si>
    <t>Los Mina Nuevo</t>
  </si>
  <si>
    <t>Ivan Guzman</t>
  </si>
  <si>
    <t>La Nueva Barquita</t>
  </si>
  <si>
    <t>Penitenciaria Caballona</t>
  </si>
  <si>
    <t>Villas Agricolas</t>
  </si>
  <si>
    <t>Peralejos</t>
  </si>
  <si>
    <t>Ens. La Fe</t>
  </si>
  <si>
    <t>La Cienega</t>
  </si>
  <si>
    <t>Carretera Sanchez</t>
  </si>
  <si>
    <t>Villa Francisca</t>
  </si>
  <si>
    <t>La Feria</t>
  </si>
  <si>
    <t>Los Peralejos</t>
  </si>
  <si>
    <t>Arroyo Manzano</t>
  </si>
  <si>
    <t>Cienfuego</t>
  </si>
  <si>
    <t>Las Charcas</t>
  </si>
  <si>
    <t>La Islita</t>
  </si>
  <si>
    <t>Sabana Iglesia</t>
  </si>
  <si>
    <t>Hoya del Caimito</t>
  </si>
  <si>
    <t>Los Cerros de Gurabo</t>
  </si>
  <si>
    <t>Laguna Prieta</t>
  </si>
  <si>
    <t>La Herradura</t>
  </si>
  <si>
    <t>El Elejido</t>
  </si>
  <si>
    <t>Pekin</t>
  </si>
  <si>
    <t>Villa Gonzalez</t>
  </si>
  <si>
    <t>Brisa Oriental</t>
  </si>
  <si>
    <t>Cachon de la Rubia</t>
  </si>
  <si>
    <t>Las Americas</t>
  </si>
  <si>
    <t>La Cuaba</t>
  </si>
  <si>
    <t>La Grua</t>
  </si>
  <si>
    <t>La Javilla</t>
  </si>
  <si>
    <t>La Lecheria</t>
  </si>
  <si>
    <t>Parque del Este</t>
  </si>
  <si>
    <t>Primaveral</t>
  </si>
  <si>
    <t>Valiente</t>
  </si>
  <si>
    <t>Villa Liberacion</t>
  </si>
  <si>
    <t>Alto de Chavon</t>
  </si>
  <si>
    <t>Brisas del Este</t>
  </si>
  <si>
    <t>La Guayiga</t>
  </si>
  <si>
    <t>Mendoza</t>
  </si>
  <si>
    <t>Pantoja</t>
  </si>
  <si>
    <t>San Felipe</t>
  </si>
  <si>
    <t>Guajimia</t>
  </si>
  <si>
    <t>Katanga</t>
  </si>
  <si>
    <t>La Isabelita</t>
  </si>
  <si>
    <t>Los Tanquecitos</t>
  </si>
  <si>
    <t>Marañon II</t>
  </si>
  <si>
    <t>Villa Aura</t>
  </si>
  <si>
    <t>Villa Faro</t>
  </si>
  <si>
    <t>Hondura</t>
  </si>
  <si>
    <t>Jardines del Norte</t>
  </si>
  <si>
    <t>Los Girasoles</t>
  </si>
  <si>
    <t>Ens. Naco</t>
  </si>
  <si>
    <t>Ens. Espaillat</t>
  </si>
  <si>
    <t>Gualey</t>
  </si>
  <si>
    <t>Arroyo Hondo</t>
  </si>
  <si>
    <t>Aut. 30 de Mayo</t>
  </si>
  <si>
    <t>Gazcue</t>
  </si>
  <si>
    <t>Baitoa</t>
  </si>
  <si>
    <t>Barranquita</t>
  </si>
  <si>
    <t>Janico</t>
  </si>
  <si>
    <t>La Otra Banda</t>
  </si>
  <si>
    <t>Mari Lopez</t>
  </si>
  <si>
    <t>Monte Adentro</t>
  </si>
  <si>
    <t>San José de Las Matas</t>
  </si>
  <si>
    <t>Suelo Duro</t>
  </si>
  <si>
    <t>El Embrujo III</t>
  </si>
  <si>
    <t>Estancia Nueva</t>
  </si>
  <si>
    <t>Jacagua al Medio</t>
  </si>
  <si>
    <t>Las Palomas</t>
  </si>
  <si>
    <t>Los Pepinos</t>
  </si>
  <si>
    <t>El Puñal</t>
  </si>
  <si>
    <t>Gurabito</t>
  </si>
  <si>
    <t xml:space="preserve">Los Padillas Puñal </t>
  </si>
  <si>
    <t>Los Salados Viejos</t>
  </si>
  <si>
    <t xml:space="preserve">Nibaje </t>
  </si>
  <si>
    <t>Villa Progreso</t>
  </si>
  <si>
    <t>Yaguita de Pastor</t>
  </si>
  <si>
    <t>Trastorno Mental</t>
  </si>
  <si>
    <t>Cubana</t>
  </si>
  <si>
    <t>Conexión</t>
  </si>
  <si>
    <t>Francesa</t>
  </si>
  <si>
    <t>Inglesa</t>
  </si>
  <si>
    <t>Jamaiquina</t>
  </si>
  <si>
    <t>Venezolana</t>
  </si>
  <si>
    <t>Estadounidense</t>
  </si>
  <si>
    <t>COMPARACIÓN ENERO-DICIEMBRE 2017-2018</t>
  </si>
  <si>
    <t>Amalia</t>
  </si>
  <si>
    <t>Av. Luperon</t>
  </si>
  <si>
    <t>La Fe</t>
  </si>
  <si>
    <t>Progreso</t>
  </si>
  <si>
    <t>Campo Lindo</t>
  </si>
  <si>
    <t>La Avanzada</t>
  </si>
  <si>
    <t>Los Trinitarios</t>
  </si>
  <si>
    <t>Prado Oriental</t>
  </si>
  <si>
    <t>San Luis</t>
  </si>
  <si>
    <t>Mirador del Oeste</t>
  </si>
  <si>
    <t>Residencial Amalia</t>
  </si>
  <si>
    <t>Villa Tropicalia</t>
  </si>
  <si>
    <t>Los Corales del Sur</t>
  </si>
  <si>
    <t>Brisas del Eden</t>
  </si>
  <si>
    <t>La Loma del Chivo</t>
  </si>
  <si>
    <t>Las Caobas</t>
  </si>
  <si>
    <t>Los Coquitos</t>
  </si>
  <si>
    <t>Maquiteria</t>
  </si>
  <si>
    <t>Puerto Caucedo</t>
  </si>
  <si>
    <t>Puerto Rico</t>
  </si>
  <si>
    <t>Hacienda Estrella</t>
  </si>
  <si>
    <t>Invivienda</t>
  </si>
  <si>
    <t>El Naranjo</t>
  </si>
  <si>
    <t>La Lila</t>
  </si>
  <si>
    <t>La Mina de Piedra</t>
  </si>
  <si>
    <t>Villa Olimpica</t>
  </si>
  <si>
    <t>Evaristo Morales</t>
  </si>
  <si>
    <t>Las Cañitas</t>
  </si>
  <si>
    <t>Los Proceres</t>
  </si>
  <si>
    <t>Capotillo</t>
  </si>
  <si>
    <t>Centro Ciudad</t>
  </si>
  <si>
    <t>Tropical</t>
  </si>
  <si>
    <t>Costa Azul</t>
  </si>
  <si>
    <t>Villa Juana</t>
  </si>
  <si>
    <t>Buenos Aires</t>
  </si>
  <si>
    <t>Simon Bolivar</t>
  </si>
  <si>
    <t>Arenoso</t>
  </si>
  <si>
    <t>La Yuca</t>
  </si>
  <si>
    <t>Las Colinas</t>
  </si>
  <si>
    <t>Licey</t>
  </si>
  <si>
    <t>Los Ciruelitos</t>
  </si>
  <si>
    <t>Villa Olimpico</t>
  </si>
  <si>
    <t>Camboya</t>
  </si>
  <si>
    <t>Gurabo</t>
  </si>
  <si>
    <t>Pueblo Nuevo</t>
  </si>
  <si>
    <t>Canca La Piedra</t>
  </si>
  <si>
    <t>Estancia del Yaque</t>
  </si>
  <si>
    <t>Ingenio Arriba</t>
  </si>
  <si>
    <t>La Barranquita</t>
  </si>
  <si>
    <t>La Rinconada</t>
  </si>
  <si>
    <t>Los Tocones</t>
  </si>
  <si>
    <t>Quinigua</t>
  </si>
  <si>
    <t>La Ceibita</t>
  </si>
  <si>
    <t>Los Jardines</t>
  </si>
  <si>
    <t>Persecucion Policial</t>
  </si>
  <si>
    <t>Rumana</t>
  </si>
  <si>
    <t>Turca</t>
  </si>
  <si>
    <t>%</t>
  </si>
  <si>
    <t>HOMICIDIO Y ACCIONES POLICIALES  ORGANIZADAS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</si>
</sst>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0.000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4"/>
      <name val="Book Antiqua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Book Antiqua"/>
      <family val="1"/>
    </font>
    <font>
      <b/>
      <u/>
      <sz val="11"/>
      <name val="Book Antiqua"/>
      <family val="1"/>
    </font>
    <font>
      <sz val="10"/>
      <name val="Trebuchet MS"/>
      <family val="2"/>
    </font>
    <font>
      <b/>
      <sz val="10"/>
      <color indexed="12"/>
      <name val="Book Antiqua"/>
      <family val="1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i/>
      <sz val="8"/>
      <name val="Trebuchet MS"/>
      <family val="2"/>
    </font>
    <font>
      <i/>
      <sz val="8"/>
      <name val="Trebuchet MS"/>
      <family val="2"/>
    </font>
    <font>
      <b/>
      <sz val="9"/>
      <name val="Trebuchet MS"/>
      <family val="2"/>
    </font>
    <font>
      <b/>
      <sz val="10"/>
      <color indexed="8"/>
      <name val="Trebuchet MS"/>
      <family val="2"/>
    </font>
    <font>
      <b/>
      <sz val="7"/>
      <name val="Trebuchet MS"/>
      <family val="2"/>
    </font>
    <font>
      <b/>
      <sz val="14"/>
      <color indexed="10"/>
      <name val="Trebuchet MS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Trebuchet MS"/>
      <family val="2"/>
    </font>
    <font>
      <sz val="10"/>
      <color indexed="8"/>
      <name val="Trebuchet MS"/>
      <family val="2"/>
    </font>
    <font>
      <b/>
      <u/>
      <sz val="12"/>
      <name val="Book Antiqua"/>
      <family val="1"/>
    </font>
    <font>
      <b/>
      <u/>
      <sz val="12"/>
      <color indexed="8"/>
      <name val="Book Antiqua"/>
      <family val="1"/>
    </font>
    <font>
      <b/>
      <u/>
      <sz val="11"/>
      <color indexed="8"/>
      <name val="Book Antiqua"/>
      <family val="1"/>
    </font>
    <font>
      <b/>
      <sz val="11"/>
      <name val="Gill Sans MT"/>
      <family val="2"/>
    </font>
    <font>
      <sz val="11"/>
      <name val="Gill Sans MT"/>
      <family val="2"/>
    </font>
    <font>
      <b/>
      <sz val="10"/>
      <name val="Gill Sans MT"/>
      <family val="2"/>
    </font>
    <font>
      <b/>
      <u/>
      <sz val="12"/>
      <color indexed="10"/>
      <name val="Book Antiqua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rgb="FF002060"/>
      <name val="Times New Roman"/>
      <family val="1"/>
    </font>
    <font>
      <b/>
      <sz val="6"/>
      <color indexed="8"/>
      <name val="Arial"/>
      <family val="2"/>
    </font>
    <font>
      <sz val="10"/>
      <color theme="1"/>
      <name val="Trebuchet MS"/>
      <family val="2"/>
    </font>
    <font>
      <b/>
      <sz val="12"/>
      <color theme="1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Trebuchet MS"/>
      <family val="2"/>
    </font>
    <font>
      <sz val="9"/>
      <name val="Franklin Gothic Book"/>
      <family val="2"/>
    </font>
    <font>
      <sz val="8"/>
      <name val="Franklin Gothic Book"/>
      <family val="2"/>
    </font>
    <font>
      <b/>
      <sz val="9"/>
      <name val="Franklin Gothic Book"/>
      <family val="2"/>
    </font>
    <font>
      <sz val="9"/>
      <name val="Franklin Gothic Demi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6"/>
      <color indexed="12"/>
      <name val="Book Antiqua"/>
      <family val="1"/>
    </font>
    <font>
      <b/>
      <sz val="8"/>
      <color theme="1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Book Antiqua"/>
      <family val="1"/>
    </font>
    <font>
      <b/>
      <sz val="12"/>
      <color theme="1"/>
      <name val="Book Antiqua"/>
      <family val="1"/>
    </font>
    <font>
      <b/>
      <sz val="14"/>
      <color theme="1"/>
      <name val="Times New Roman"/>
      <family val="1"/>
    </font>
    <font>
      <b/>
      <sz val="9"/>
      <name val="Gill Sans MT"/>
      <family val="2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b/>
      <sz val="11"/>
      <color theme="1"/>
      <name val="Garamond"/>
      <family val="1"/>
    </font>
    <font>
      <b/>
      <sz val="11"/>
      <name val="Trebuchet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Franklin Gothic Book"/>
      <family val="2"/>
    </font>
    <font>
      <sz val="9"/>
      <color theme="1"/>
      <name val="Franklin Gothic Book"/>
      <family val="2"/>
    </font>
    <font>
      <sz val="10"/>
      <color theme="1"/>
      <name val="Gill Sans MT"/>
      <family val="2"/>
    </font>
    <font>
      <b/>
      <sz val="8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27" fillId="0" borderId="0"/>
    <xf numFmtId="0" fontId="5" fillId="0" borderId="0"/>
    <xf numFmtId="0" fontId="5" fillId="0" borderId="0"/>
    <xf numFmtId="9" fontId="27" fillId="0" borderId="0" applyFont="0" applyFill="0" applyBorder="0" applyAlignment="0" applyProtection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9" fontId="4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55" fillId="0" borderId="0"/>
    <xf numFmtId="44" fontId="55" fillId="0" borderId="0" applyFont="0" applyFill="0" applyBorder="0" applyAlignment="0" applyProtection="0"/>
  </cellStyleXfs>
  <cellXfs count="520">
    <xf numFmtId="0" fontId="0" fillId="0" borderId="0" xfId="0"/>
    <xf numFmtId="0" fontId="8" fillId="0" borderId="0" xfId="0" applyFont="1" applyAlignment="1">
      <alignment horizontal="center"/>
    </xf>
    <xf numFmtId="0" fontId="0" fillId="0" borderId="0" xfId="0" applyFill="1"/>
    <xf numFmtId="0" fontId="16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Border="1" applyAlignment="1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2" fillId="0" borderId="0" xfId="0" applyFont="1"/>
    <xf numFmtId="0" fontId="20" fillId="2" borderId="3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/>
    </xf>
    <xf numFmtId="0" fontId="20" fillId="2" borderId="3" xfId="0" applyFont="1" applyFill="1" applyBorder="1" applyAlignment="1"/>
    <xf numFmtId="0" fontId="20" fillId="2" borderId="3" xfId="0" applyFont="1" applyFill="1" applyBorder="1" applyAlignment="1">
      <alignment horizontal="center" textRotation="90"/>
    </xf>
    <xf numFmtId="0" fontId="20" fillId="2" borderId="13" xfId="0" applyFont="1" applyFill="1" applyBorder="1" applyAlignment="1">
      <alignment horizontal="center"/>
    </xf>
    <xf numFmtId="0" fontId="22" fillId="0" borderId="5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2" fontId="20" fillId="3" borderId="3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right" vertical="center"/>
    </xf>
    <xf numFmtId="0" fontId="20" fillId="2" borderId="16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8" fillId="0" borderId="4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right" vertical="center"/>
    </xf>
    <xf numFmtId="0" fontId="20" fillId="2" borderId="31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29" xfId="0" applyFont="1" applyFill="1" applyBorder="1"/>
    <xf numFmtId="0" fontId="12" fillId="0" borderId="30" xfId="0" applyFont="1" applyFill="1" applyBorder="1"/>
    <xf numFmtId="0" fontId="20" fillId="2" borderId="32" xfId="0" applyFont="1" applyFill="1" applyBorder="1" applyAlignment="1"/>
    <xf numFmtId="0" fontId="20" fillId="2" borderId="33" xfId="0" applyFont="1" applyFill="1" applyBorder="1" applyAlignment="1">
      <alignment horizontal="center" textRotation="90"/>
    </xf>
    <xf numFmtId="0" fontId="20" fillId="2" borderId="34" xfId="0" applyFont="1" applyFill="1" applyBorder="1" applyAlignment="1">
      <alignment horizontal="center"/>
    </xf>
    <xf numFmtId="0" fontId="18" fillId="0" borderId="4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35" xfId="0" applyFont="1" applyBorder="1"/>
    <xf numFmtId="0" fontId="18" fillId="0" borderId="18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12" fillId="0" borderId="38" xfId="0" applyFont="1" applyFill="1" applyBorder="1"/>
    <xf numFmtId="0" fontId="18" fillId="0" borderId="25" xfId="0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2" fontId="20" fillId="0" borderId="0" xfId="0" applyNumberFormat="1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0" fontId="18" fillId="0" borderId="0" xfId="0" applyFont="1"/>
    <xf numFmtId="0" fontId="20" fillId="0" borderId="3" xfId="0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164" fontId="0" fillId="0" borderId="0" xfId="0" applyNumberFormat="1"/>
    <xf numFmtId="0" fontId="3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/>
    <xf numFmtId="0" fontId="27" fillId="0" borderId="0" xfId="1"/>
    <xf numFmtId="0" fontId="27" fillId="0" borderId="0" xfId="1" applyAlignment="1">
      <alignment horizontal="center"/>
    </xf>
    <xf numFmtId="0" fontId="27" fillId="0" borderId="0" xfId="1" applyNumberFormat="1" applyAlignment="1">
      <alignment horizontal="center"/>
    </xf>
    <xf numFmtId="0" fontId="43" fillId="0" borderId="0" xfId="1" applyFont="1" applyAlignment="1">
      <alignment horizontal="center"/>
    </xf>
    <xf numFmtId="0" fontId="17" fillId="0" borderId="0" xfId="1" applyNumberFormat="1" applyFont="1" applyBorder="1" applyAlignment="1">
      <alignment horizontal="center"/>
    </xf>
    <xf numFmtId="0" fontId="18" fillId="0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7" fontId="41" fillId="0" borderId="0" xfId="1" applyNumberFormat="1" applyFont="1" applyBorder="1" applyAlignment="1">
      <alignment horizontal="center"/>
    </xf>
    <xf numFmtId="0" fontId="27" fillId="0" borderId="0" xfId="1" applyFill="1"/>
    <xf numFmtId="0" fontId="42" fillId="0" borderId="0" xfId="1" applyFont="1"/>
    <xf numFmtId="0" fontId="27" fillId="4" borderId="0" xfId="1" applyFill="1"/>
    <xf numFmtId="0" fontId="45" fillId="0" borderId="0" xfId="1" applyFont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 vertical="center" wrapText="1"/>
    </xf>
    <xf numFmtId="0" fontId="27" fillId="0" borderId="0" xfId="1" applyAlignment="1"/>
    <xf numFmtId="0" fontId="40" fillId="0" borderId="0" xfId="1" applyFont="1" applyAlignment="1"/>
    <xf numFmtId="0" fontId="27" fillId="0" borderId="0" xfId="1" applyFill="1" applyAlignment="1"/>
    <xf numFmtId="3" fontId="10" fillId="0" borderId="0" xfId="1" applyNumberFormat="1" applyFont="1" applyFill="1" applyBorder="1" applyAlignment="1">
      <alignment horizontal="center" vertical="center"/>
    </xf>
    <xf numFmtId="2" fontId="46" fillId="0" borderId="0" xfId="1" applyNumberFormat="1" applyFont="1" applyFill="1" applyBorder="1" applyAlignment="1">
      <alignment horizontal="center" vertical="center"/>
    </xf>
    <xf numFmtId="2" fontId="30" fillId="0" borderId="0" xfId="1" applyNumberFormat="1" applyFont="1" applyFill="1" applyBorder="1" applyAlignment="1">
      <alignment horizontal="center" vertical="center"/>
    </xf>
    <xf numFmtId="0" fontId="42" fillId="0" borderId="0" xfId="1" applyFont="1" applyAlignment="1"/>
    <xf numFmtId="0" fontId="10" fillId="0" borderId="0" xfId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1" fontId="46" fillId="0" borderId="0" xfId="1" applyNumberFormat="1" applyFont="1" applyFill="1" applyBorder="1" applyAlignment="1">
      <alignment horizontal="center" vertical="center"/>
    </xf>
    <xf numFmtId="1" fontId="30" fillId="0" borderId="0" xfId="1" applyNumberFormat="1" applyFont="1" applyFill="1" applyBorder="1" applyAlignment="1">
      <alignment horizontal="center" vertical="center"/>
    </xf>
    <xf numFmtId="0" fontId="42" fillId="0" borderId="0" xfId="1" applyFont="1" applyBorder="1" applyAlignment="1"/>
    <xf numFmtId="0" fontId="27" fillId="0" borderId="0" xfId="1" applyBorder="1" applyAlignment="1"/>
    <xf numFmtId="3" fontId="38" fillId="0" borderId="0" xfId="1" applyNumberFormat="1" applyFont="1" applyFill="1" applyBorder="1" applyAlignment="1">
      <alignment horizontal="center" vertical="center"/>
    </xf>
    <xf numFmtId="0" fontId="42" fillId="0" borderId="0" xfId="1" applyFont="1" applyBorder="1"/>
    <xf numFmtId="0" fontId="27" fillId="0" borderId="0" xfId="1" applyBorder="1"/>
    <xf numFmtId="0" fontId="17" fillId="0" borderId="0" xfId="1" applyFont="1" applyBorder="1" applyAlignment="1">
      <alignment horizontal="center"/>
    </xf>
    <xf numFmtId="0" fontId="21" fillId="0" borderId="0" xfId="1" applyFont="1" applyFill="1" applyBorder="1" applyAlignment="1">
      <alignment horizontal="left"/>
    </xf>
    <xf numFmtId="0" fontId="11" fillId="0" borderId="0" xfId="1" applyFont="1"/>
    <xf numFmtId="0" fontId="10" fillId="0" borderId="0" xfId="1" applyFont="1"/>
    <xf numFmtId="0" fontId="54" fillId="5" borderId="0" xfId="0" applyFont="1" applyFill="1"/>
    <xf numFmtId="0" fontId="54" fillId="5" borderId="0" xfId="23" applyFont="1" applyFill="1"/>
    <xf numFmtId="0" fontId="55" fillId="0" borderId="0" xfId="23"/>
    <xf numFmtId="0" fontId="57" fillId="5" borderId="0" xfId="23" applyFont="1" applyFill="1"/>
    <xf numFmtId="3" fontId="56" fillId="5" borderId="0" xfId="23" applyNumberFormat="1" applyFont="1" applyFill="1"/>
    <xf numFmtId="10" fontId="0" fillId="0" borderId="0" xfId="18" applyNumberFormat="1" applyFont="1"/>
    <xf numFmtId="0" fontId="28" fillId="0" borderId="0" xfId="1" applyFont="1" applyAlignment="1"/>
    <xf numFmtId="0" fontId="14" fillId="0" borderId="0" xfId="1" applyFont="1" applyFill="1" applyBorder="1" applyAlignment="1">
      <alignment vertic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horizontal="center" vertical="center"/>
    </xf>
    <xf numFmtId="0" fontId="19" fillId="6" borderId="54" xfId="1" applyFont="1" applyFill="1" applyBorder="1" applyAlignment="1">
      <alignment horizontal="center" vertical="center"/>
    </xf>
    <xf numFmtId="0" fontId="19" fillId="0" borderId="59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62" fillId="0" borderId="0" xfId="10" applyFont="1"/>
    <xf numFmtId="0" fontId="61" fillId="6" borderId="58" xfId="0" applyFont="1" applyFill="1" applyBorder="1" applyAlignment="1">
      <alignment vertical="center"/>
    </xf>
    <xf numFmtId="0" fontId="61" fillId="6" borderId="60" xfId="0" applyFont="1" applyFill="1" applyBorder="1" applyAlignment="1">
      <alignment horizontal="center" vertical="center"/>
    </xf>
    <xf numFmtId="2" fontId="61" fillId="0" borderId="59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/>
    </xf>
    <xf numFmtId="0" fontId="18" fillId="0" borderId="60" xfId="0" applyFont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left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6" borderId="52" xfId="0" applyFont="1" applyFill="1" applyBorder="1" applyAlignment="1"/>
    <xf numFmtId="2" fontId="20" fillId="0" borderId="59" xfId="0" applyNumberFormat="1" applyFont="1" applyFill="1" applyBorder="1" applyAlignment="1">
      <alignment horizontal="center" vertical="center"/>
    </xf>
    <xf numFmtId="0" fontId="18" fillId="0" borderId="58" xfId="0" applyFont="1" applyBorder="1" applyAlignment="1">
      <alignment vertical="center" wrapText="1"/>
    </xf>
    <xf numFmtId="0" fontId="18" fillId="0" borderId="60" xfId="0" applyFont="1" applyBorder="1" applyAlignment="1">
      <alignment horizontal="center" vertical="center" wrapText="1"/>
    </xf>
    <xf numFmtId="2" fontId="20" fillId="0" borderId="57" xfId="0" applyNumberFormat="1" applyFont="1" applyFill="1" applyBorder="1" applyAlignment="1">
      <alignment horizontal="center" vertical="center"/>
    </xf>
    <xf numFmtId="2" fontId="20" fillId="0" borderId="66" xfId="0" applyNumberFormat="1" applyFont="1" applyFill="1" applyBorder="1" applyAlignment="1">
      <alignment horizontal="center" vertical="center"/>
    </xf>
    <xf numFmtId="0" fontId="61" fillId="6" borderId="59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5" xfId="0" applyFont="1" applyBorder="1" applyAlignment="1">
      <alignment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2" fontId="20" fillId="0" borderId="57" xfId="0" applyNumberFormat="1" applyFont="1" applyFill="1" applyBorder="1" applyAlignment="1">
      <alignment horizontal="center" vertical="center" wrapText="1"/>
    </xf>
    <xf numFmtId="0" fontId="27" fillId="0" borderId="0" xfId="10" applyFont="1"/>
    <xf numFmtId="0" fontId="20" fillId="0" borderId="56" xfId="0" applyFont="1" applyBorder="1" applyAlignment="1">
      <alignment horizontal="center" vertical="center"/>
    </xf>
    <xf numFmtId="0" fontId="13" fillId="0" borderId="47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3" fillId="0" borderId="13" xfId="0" applyFont="1" applyFill="1" applyBorder="1" applyAlignment="1">
      <alignment vertical="center" wrapText="1"/>
    </xf>
    <xf numFmtId="2" fontId="20" fillId="0" borderId="48" xfId="0" applyNumberFormat="1" applyFont="1" applyFill="1" applyBorder="1" applyAlignment="1">
      <alignment horizontal="center" vertical="center" wrapText="1"/>
    </xf>
    <xf numFmtId="0" fontId="36" fillId="6" borderId="52" xfId="0" applyFont="1" applyFill="1" applyBorder="1"/>
    <xf numFmtId="0" fontId="36" fillId="6" borderId="53" xfId="0" applyFont="1" applyFill="1" applyBorder="1" applyAlignment="1">
      <alignment horizontal="center"/>
    </xf>
    <xf numFmtId="0" fontId="36" fillId="6" borderId="54" xfId="0" applyFont="1" applyFill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27" fillId="0" borderId="60" xfId="0" applyNumberFormat="1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18" fillId="0" borderId="58" xfId="0" applyFont="1" applyBorder="1" applyAlignment="1">
      <alignment horizontal="left" vertical="center"/>
    </xf>
    <xf numFmtId="0" fontId="19" fillId="0" borderId="57" xfId="1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59" fillId="0" borderId="60" xfId="0" applyFont="1" applyBorder="1" applyAlignment="1">
      <alignment horizontal="center"/>
    </xf>
    <xf numFmtId="0" fontId="58" fillId="0" borderId="60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 vertical="center"/>
    </xf>
    <xf numFmtId="0" fontId="19" fillId="6" borderId="53" xfId="0" applyFont="1" applyFill="1" applyBorder="1" applyAlignment="1">
      <alignment vertical="center"/>
    </xf>
    <xf numFmtId="0" fontId="19" fillId="0" borderId="60" xfId="0" applyNumberFormat="1" applyFont="1" applyBorder="1" applyAlignment="1">
      <alignment horizontal="center"/>
    </xf>
    <xf numFmtId="0" fontId="38" fillId="0" borderId="55" xfId="0" applyFont="1" applyFill="1" applyBorder="1" applyAlignment="1">
      <alignment horizontal="left" vertical="center"/>
    </xf>
    <xf numFmtId="0" fontId="38" fillId="0" borderId="56" xfId="0" applyFont="1" applyFill="1" applyBorder="1" applyAlignment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37" fillId="0" borderId="58" xfId="0" applyFont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16" fillId="0" borderId="70" xfId="0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left" vertical="center"/>
    </xf>
    <xf numFmtId="2" fontId="20" fillId="0" borderId="56" xfId="0" applyNumberFormat="1" applyFont="1" applyFill="1" applyBorder="1" applyAlignment="1">
      <alignment horizontal="center" vertical="center"/>
    </xf>
    <xf numFmtId="2" fontId="13" fillId="0" borderId="57" xfId="0" applyNumberFormat="1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wrapText="1"/>
    </xf>
    <xf numFmtId="0" fontId="20" fillId="0" borderId="55" xfId="0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10" fillId="0" borderId="56" xfId="1" applyFont="1" applyFill="1" applyBorder="1" applyAlignment="1">
      <alignment horizontal="center" vertical="center"/>
    </xf>
    <xf numFmtId="0" fontId="67" fillId="6" borderId="52" xfId="1" applyFont="1" applyFill="1" applyBorder="1" applyAlignment="1">
      <alignment horizontal="center"/>
    </xf>
    <xf numFmtId="0" fontId="67" fillId="6" borderId="53" xfId="1" applyFont="1" applyFill="1" applyBorder="1" applyAlignment="1">
      <alignment horizontal="center"/>
    </xf>
    <xf numFmtId="0" fontId="67" fillId="6" borderId="53" xfId="1" applyFont="1" applyFill="1" applyBorder="1" applyAlignment="1">
      <alignment horizontal="center" wrapText="1"/>
    </xf>
    <xf numFmtId="0" fontId="67" fillId="6" borderId="54" xfId="1" applyFont="1" applyFill="1" applyBorder="1" applyAlignment="1">
      <alignment horizontal="center" wrapText="1"/>
    </xf>
    <xf numFmtId="0" fontId="32" fillId="0" borderId="70" xfId="1" applyFont="1" applyFill="1" applyBorder="1" applyAlignment="1">
      <alignment horizontal="left" vertical="center" wrapText="1"/>
    </xf>
    <xf numFmtId="0" fontId="47" fillId="0" borderId="71" xfId="1" applyFont="1" applyFill="1" applyBorder="1" applyAlignment="1">
      <alignment horizontal="center" vertical="center" wrapText="1"/>
    </xf>
    <xf numFmtId="0" fontId="32" fillId="0" borderId="71" xfId="1" applyFont="1" applyFill="1" applyBorder="1" applyAlignment="1">
      <alignment horizontal="center" vertical="center"/>
    </xf>
    <xf numFmtId="3" fontId="47" fillId="0" borderId="71" xfId="1" applyNumberFormat="1" applyFont="1" applyFill="1" applyBorder="1" applyAlignment="1">
      <alignment horizontal="center" vertical="center" wrapText="1"/>
    </xf>
    <xf numFmtId="0" fontId="47" fillId="0" borderId="71" xfId="22" applyFont="1" applyFill="1" applyBorder="1" applyAlignment="1">
      <alignment horizontal="center" vertical="center"/>
    </xf>
    <xf numFmtId="0" fontId="47" fillId="0" borderId="71" xfId="1" applyNumberFormat="1" applyFont="1" applyFill="1" applyBorder="1" applyAlignment="1">
      <alignment horizontal="center" vertical="center" wrapText="1"/>
    </xf>
    <xf numFmtId="4" fontId="47" fillId="0" borderId="72" xfId="1" applyNumberFormat="1" applyFont="1" applyFill="1" applyBorder="1" applyAlignment="1">
      <alignment horizontal="center" vertical="center" wrapText="1"/>
    </xf>
    <xf numFmtId="0" fontId="16" fillId="0" borderId="71" xfId="0" applyNumberFormat="1" applyFont="1" applyBorder="1" applyAlignment="1">
      <alignment horizontal="center" vertical="center"/>
    </xf>
    <xf numFmtId="0" fontId="47" fillId="5" borderId="71" xfId="22" applyFont="1" applyFill="1" applyBorder="1" applyAlignment="1">
      <alignment horizontal="center" vertical="center"/>
    </xf>
    <xf numFmtId="0" fontId="47" fillId="5" borderId="71" xfId="1" applyNumberFormat="1" applyFont="1" applyFill="1" applyBorder="1" applyAlignment="1">
      <alignment horizontal="center" vertical="center" wrapText="1"/>
    </xf>
    <xf numFmtId="0" fontId="19" fillId="0" borderId="74" xfId="1" applyFont="1" applyFill="1" applyBorder="1" applyAlignment="1">
      <alignment horizontal="center" vertical="center" wrapText="1"/>
    </xf>
    <xf numFmtId="3" fontId="19" fillId="0" borderId="74" xfId="1" applyNumberFormat="1" applyFont="1" applyFill="1" applyBorder="1" applyAlignment="1">
      <alignment horizontal="center" vertical="center" wrapText="1"/>
    </xf>
    <xf numFmtId="0" fontId="19" fillId="0" borderId="74" xfId="1" applyFont="1" applyFill="1" applyBorder="1" applyAlignment="1">
      <alignment horizontal="center" vertical="center"/>
    </xf>
    <xf numFmtId="0" fontId="50" fillId="0" borderId="60" xfId="1" applyFont="1" applyFill="1" applyBorder="1" applyAlignment="1" applyProtection="1">
      <alignment horizontal="center" vertical="center"/>
      <protection locked="0"/>
    </xf>
    <xf numFmtId="0" fontId="50" fillId="0" borderId="60" xfId="1" applyNumberFormat="1" applyFont="1" applyFill="1" applyBorder="1" applyAlignment="1" applyProtection="1">
      <alignment horizontal="center" vertical="center"/>
      <protection locked="0"/>
    </xf>
    <xf numFmtId="1" fontId="50" fillId="0" borderId="60" xfId="1" applyNumberFormat="1" applyFont="1" applyFill="1" applyBorder="1" applyAlignment="1" applyProtection="1">
      <alignment horizontal="center" vertical="center"/>
      <protection locked="0"/>
    </xf>
    <xf numFmtId="0" fontId="49" fillId="0" borderId="59" xfId="1" applyFont="1" applyFill="1" applyBorder="1" applyAlignment="1" applyProtection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0" fontId="50" fillId="0" borderId="58" xfId="1" applyFont="1" applyFill="1" applyBorder="1" applyAlignment="1" applyProtection="1">
      <alignment vertical="center"/>
      <protection locked="0"/>
    </xf>
    <xf numFmtId="0" fontId="10" fillId="0" borderId="55" xfId="1" applyFont="1" applyFill="1" applyBorder="1" applyAlignment="1">
      <alignment horizontal="left" vertical="center"/>
    </xf>
    <xf numFmtId="1" fontId="52" fillId="0" borderId="60" xfId="1" applyNumberFormat="1" applyFont="1" applyBorder="1" applyAlignment="1">
      <alignment horizontal="center" vertical="center"/>
    </xf>
    <xf numFmtId="0" fontId="52" fillId="0" borderId="58" xfId="1" applyFont="1" applyBorder="1" applyAlignment="1">
      <alignment vertical="center"/>
    </xf>
    <xf numFmtId="1" fontId="51" fillId="0" borderId="56" xfId="1" applyNumberFormat="1" applyFont="1" applyFill="1" applyBorder="1" applyAlignment="1">
      <alignment horizontal="center" vertical="center"/>
    </xf>
    <xf numFmtId="0" fontId="51" fillId="0" borderId="55" xfId="1" applyFont="1" applyFill="1" applyBorder="1" applyAlignment="1">
      <alignment horizontal="left" vertical="center"/>
    </xf>
    <xf numFmtId="0" fontId="50" fillId="0" borderId="76" xfId="1" applyFont="1" applyFill="1" applyBorder="1" applyAlignment="1" applyProtection="1">
      <alignment vertical="center"/>
      <protection locked="0"/>
    </xf>
    <xf numFmtId="0" fontId="50" fillId="0" borderId="77" xfId="1" applyFont="1" applyFill="1" applyBorder="1" applyAlignment="1" applyProtection="1">
      <alignment horizontal="center" vertical="center"/>
      <protection locked="0"/>
    </xf>
    <xf numFmtId="0" fontId="50" fillId="0" borderId="77" xfId="1" applyNumberFormat="1" applyFont="1" applyFill="1" applyBorder="1" applyAlignment="1" applyProtection="1">
      <alignment horizontal="center" vertical="center"/>
      <protection locked="0"/>
    </xf>
    <xf numFmtId="1" fontId="50" fillId="0" borderId="77" xfId="1" applyNumberFormat="1" applyFont="1" applyFill="1" applyBorder="1" applyAlignment="1" applyProtection="1">
      <alignment horizontal="center" vertical="center"/>
      <protection locked="0"/>
    </xf>
    <xf numFmtId="0" fontId="49" fillId="0" borderId="78" xfId="1" applyFont="1" applyFill="1" applyBorder="1" applyAlignment="1" applyProtection="1">
      <alignment horizontal="center" vertical="center"/>
    </xf>
    <xf numFmtId="0" fontId="49" fillId="7" borderId="55" xfId="1" applyFont="1" applyFill="1" applyBorder="1" applyAlignment="1" applyProtection="1">
      <alignment horizontal="left" vertical="center" wrapText="1"/>
      <protection locked="0"/>
    </xf>
    <xf numFmtId="0" fontId="67" fillId="7" borderId="56" xfId="1" applyFont="1" applyFill="1" applyBorder="1" applyAlignment="1">
      <alignment horizontal="center" vertical="center"/>
    </xf>
    <xf numFmtId="1" fontId="52" fillId="0" borderId="79" xfId="1" applyNumberFormat="1" applyFont="1" applyBorder="1" applyAlignment="1">
      <alignment horizontal="center" vertical="center"/>
    </xf>
    <xf numFmtId="0" fontId="51" fillId="7" borderId="55" xfId="1" applyFont="1" applyFill="1" applyBorder="1" applyAlignment="1" applyProtection="1">
      <alignment horizontal="left" vertical="center" wrapText="1"/>
      <protection locked="0"/>
    </xf>
    <xf numFmtId="0" fontId="38" fillId="7" borderId="56" xfId="1" applyFont="1" applyFill="1" applyBorder="1" applyAlignment="1">
      <alignment horizontal="center" vertical="center"/>
    </xf>
    <xf numFmtId="0" fontId="51" fillId="7" borderId="57" xfId="1" applyFont="1" applyFill="1" applyBorder="1" applyAlignment="1" applyProtection="1">
      <alignment horizontal="center" vertical="center"/>
      <protection locked="0"/>
    </xf>
    <xf numFmtId="2" fontId="47" fillId="0" borderId="7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52" fillId="0" borderId="58" xfId="1" applyFont="1" applyFill="1" applyBorder="1" applyAlignment="1" applyProtection="1">
      <alignment vertical="center"/>
      <protection locked="0"/>
    </xf>
    <xf numFmtId="1" fontId="52" fillId="0" borderId="60" xfId="1" applyNumberFormat="1" applyFont="1" applyFill="1" applyBorder="1" applyAlignment="1" applyProtection="1">
      <alignment horizontal="center" vertical="center"/>
      <protection locked="0"/>
    </xf>
    <xf numFmtId="1" fontId="52" fillId="0" borderId="79" xfId="1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/>
    <xf numFmtId="0" fontId="20" fillId="6" borderId="54" xfId="0" applyFont="1" applyFill="1" applyBorder="1" applyAlignment="1">
      <alignment vertical="center" wrapText="1"/>
    </xf>
    <xf numFmtId="0" fontId="19" fillId="0" borderId="73" xfId="1" applyFont="1" applyFill="1" applyBorder="1" applyAlignment="1">
      <alignment horizontal="left" vertical="center" wrapText="1"/>
    </xf>
    <xf numFmtId="0" fontId="54" fillId="8" borderId="0" xfId="23" applyFont="1" applyFill="1"/>
    <xf numFmtId="0" fontId="55" fillId="8" borderId="0" xfId="23" applyFill="1"/>
    <xf numFmtId="3" fontId="0" fillId="8" borderId="0" xfId="24" applyNumberFormat="1" applyFont="1" applyFill="1"/>
    <xf numFmtId="3" fontId="56" fillId="8" borderId="0" xfId="23" applyNumberFormat="1" applyFont="1" applyFill="1"/>
    <xf numFmtId="0" fontId="56" fillId="8" borderId="0" xfId="23" applyFont="1" applyFill="1"/>
    <xf numFmtId="0" fontId="19" fillId="0" borderId="55" xfId="1" applyFont="1" applyFill="1" applyBorder="1" applyAlignment="1">
      <alignment horizontal="left"/>
    </xf>
    <xf numFmtId="0" fontId="19" fillId="6" borderId="52" xfId="1" applyFont="1" applyFill="1" applyBorder="1" applyAlignment="1">
      <alignment vertical="center"/>
    </xf>
    <xf numFmtId="0" fontId="16" fillId="0" borderId="58" xfId="1" applyFont="1" applyFill="1" applyBorder="1" applyAlignment="1">
      <alignment horizontal="left" vertical="center"/>
    </xf>
    <xf numFmtId="0" fontId="16" fillId="0" borderId="58" xfId="1" applyFont="1" applyFill="1" applyBorder="1" applyAlignment="1">
      <alignment horizontal="left"/>
    </xf>
    <xf numFmtId="0" fontId="68" fillId="0" borderId="0" xfId="1" applyFont="1" applyFill="1" applyBorder="1" applyAlignment="1">
      <alignment vertical="center"/>
    </xf>
    <xf numFmtId="0" fontId="60" fillId="0" borderId="0" xfId="1" applyFont="1" applyBorder="1" applyAlignment="1"/>
    <xf numFmtId="0" fontId="10" fillId="0" borderId="0" xfId="1" applyFont="1" applyFill="1"/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61" xfId="0" applyFont="1" applyFill="1" applyBorder="1" applyAlignment="1">
      <alignment horizontal="left" vertical="center"/>
    </xf>
    <xf numFmtId="0" fontId="20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27" fillId="0" borderId="0" xfId="10" applyFont="1" applyFill="1"/>
    <xf numFmtId="0" fontId="38" fillId="6" borderId="52" xfId="0" applyFont="1" applyFill="1" applyBorder="1"/>
    <xf numFmtId="0" fontId="38" fillId="6" borderId="53" xfId="0" applyFont="1" applyFill="1" applyBorder="1" applyAlignment="1">
      <alignment horizontal="center"/>
    </xf>
    <xf numFmtId="0" fontId="38" fillId="6" borderId="54" xfId="0" applyFont="1" applyFill="1" applyBorder="1" applyAlignment="1">
      <alignment horizontal="center"/>
    </xf>
    <xf numFmtId="0" fontId="59" fillId="0" borderId="58" xfId="0" applyFont="1" applyFill="1" applyBorder="1" applyAlignment="1">
      <alignment horizontal="left"/>
    </xf>
    <xf numFmtId="0" fontId="38" fillId="0" borderId="59" xfId="0" applyFont="1" applyBorder="1" applyAlignment="1">
      <alignment horizontal="center"/>
    </xf>
    <xf numFmtId="0" fontId="59" fillId="0" borderId="60" xfId="0" applyFont="1" applyFill="1" applyBorder="1" applyAlignment="1">
      <alignment horizontal="center"/>
    </xf>
    <xf numFmtId="0" fontId="64" fillId="0" borderId="0" xfId="0" applyFont="1" applyFill="1" applyAlignment="1"/>
    <xf numFmtId="0" fontId="65" fillId="0" borderId="0" xfId="0" applyFont="1" applyFill="1" applyAlignment="1"/>
    <xf numFmtId="0" fontId="53" fillId="6" borderId="67" xfId="0" applyFont="1" applyFill="1" applyBorder="1" applyAlignment="1"/>
    <xf numFmtId="0" fontId="53" fillId="6" borderId="68" xfId="0" applyFont="1" applyFill="1" applyBorder="1" applyAlignment="1">
      <alignment horizontal="center" wrapText="1"/>
    </xf>
    <xf numFmtId="0" fontId="53" fillId="6" borderId="69" xfId="0" applyFont="1" applyFill="1" applyBorder="1" applyAlignment="1">
      <alignment horizontal="center" wrapText="1"/>
    </xf>
    <xf numFmtId="0" fontId="35" fillId="0" borderId="0" xfId="0" applyFont="1" applyAlignment="1"/>
    <xf numFmtId="2" fontId="18" fillId="0" borderId="60" xfId="0" applyNumberFormat="1" applyFont="1" applyFill="1" applyBorder="1" applyAlignment="1">
      <alignment horizontal="center" vertical="center"/>
    </xf>
    <xf numFmtId="2" fontId="12" fillId="0" borderId="59" xfId="0" applyNumberFormat="1" applyFont="1" applyFill="1" applyBorder="1" applyAlignment="1">
      <alignment horizontal="center" vertical="center"/>
    </xf>
    <xf numFmtId="0" fontId="6" fillId="0" borderId="0" xfId="1" applyFont="1" applyFill="1" applyAlignment="1"/>
    <xf numFmtId="0" fontId="7" fillId="0" borderId="0" xfId="1" applyFont="1" applyFill="1" applyAlignment="1"/>
    <xf numFmtId="17" fontId="17" fillId="0" borderId="0" xfId="1" applyNumberFormat="1" applyFont="1" applyFill="1" applyAlignment="1">
      <alignment vertical="center"/>
    </xf>
    <xf numFmtId="0" fontId="19" fillId="7" borderId="71" xfId="1" applyFont="1" applyFill="1" applyBorder="1" applyAlignment="1">
      <alignment wrapText="1"/>
    </xf>
    <xf numFmtId="0" fontId="67" fillId="7" borderId="7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2" fillId="0" borderId="0" xfId="0" applyFont="1" applyFill="1" applyAlignment="1">
      <alignment horizontal="center"/>
    </xf>
    <xf numFmtId="2" fontId="20" fillId="0" borderId="60" xfId="0" applyNumberFormat="1" applyFont="1" applyFill="1" applyBorder="1" applyAlignment="1">
      <alignment horizontal="center" vertical="center"/>
    </xf>
    <xf numFmtId="0" fontId="53" fillId="7" borderId="71" xfId="1" applyFont="1" applyFill="1" applyBorder="1" applyAlignment="1">
      <alignment horizontal="center"/>
    </xf>
    <xf numFmtId="0" fontId="53" fillId="7" borderId="71" xfId="1" applyFont="1" applyFill="1" applyBorder="1" applyAlignment="1">
      <alignment wrapText="1"/>
    </xf>
    <xf numFmtId="0" fontId="75" fillId="5" borderId="0" xfId="23" applyFont="1" applyFill="1"/>
    <xf numFmtId="0" fontId="74" fillId="8" borderId="0" xfId="0" applyNumberFormat="1" applyFont="1" applyFill="1" applyBorder="1" applyAlignment="1" applyProtection="1"/>
    <xf numFmtId="3" fontId="73" fillId="8" borderId="0" xfId="0" applyNumberFormat="1" applyFont="1" applyFill="1"/>
    <xf numFmtId="0" fontId="73" fillId="0" borderId="0" xfId="0" applyFont="1"/>
    <xf numFmtId="0" fontId="19" fillId="7" borderId="68" xfId="1" applyFont="1" applyFill="1" applyBorder="1" applyAlignment="1">
      <alignment wrapText="1"/>
    </xf>
    <xf numFmtId="0" fontId="59" fillId="0" borderId="58" xfId="1" applyFont="1" applyFill="1" applyBorder="1" applyAlignment="1">
      <alignment horizontal="left" vertical="center"/>
    </xf>
    <xf numFmtId="3" fontId="59" fillId="0" borderId="60" xfId="1" applyNumberFormat="1" applyFont="1" applyFill="1" applyBorder="1" applyAlignment="1">
      <alignment horizontal="center" vertical="center"/>
    </xf>
    <xf numFmtId="2" fontId="59" fillId="0" borderId="60" xfId="1" applyNumberFormat="1" applyFont="1" applyFill="1" applyBorder="1" applyAlignment="1">
      <alignment horizontal="center" vertical="center"/>
    </xf>
    <xf numFmtId="0" fontId="27" fillId="0" borderId="60" xfId="1" applyFont="1" applyFill="1" applyBorder="1" applyAlignment="1">
      <alignment horizontal="center" vertical="center"/>
    </xf>
    <xf numFmtId="3" fontId="27" fillId="0" borderId="60" xfId="1" applyNumberFormat="1" applyFont="1" applyFill="1" applyBorder="1" applyAlignment="1">
      <alignment horizontal="center" vertical="center"/>
    </xf>
    <xf numFmtId="2" fontId="27" fillId="0" borderId="59" xfId="1" applyNumberFormat="1" applyFont="1" applyFill="1" applyBorder="1" applyAlignment="1">
      <alignment horizontal="center" vertical="center"/>
    </xf>
    <xf numFmtId="0" fontId="59" fillId="0" borderId="55" xfId="1" applyFont="1" applyFill="1" applyBorder="1" applyAlignment="1">
      <alignment horizontal="left" vertical="center"/>
    </xf>
    <xf numFmtId="3" fontId="59" fillId="0" borderId="56" xfId="1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3" fontId="76" fillId="0" borderId="56" xfId="1" applyNumberFormat="1" applyFont="1" applyFill="1" applyBorder="1" applyAlignment="1">
      <alignment horizontal="center" vertical="center"/>
    </xf>
    <xf numFmtId="2" fontId="59" fillId="0" borderId="56" xfId="1" applyNumberFormat="1" applyFont="1" applyFill="1" applyBorder="1" applyAlignment="1">
      <alignment horizontal="center" vertical="center"/>
    </xf>
    <xf numFmtId="0" fontId="27" fillId="0" borderId="56" xfId="1" applyFont="1" applyFill="1" applyBorder="1" applyAlignment="1">
      <alignment horizontal="center" vertical="center"/>
    </xf>
    <xf numFmtId="3" fontId="27" fillId="0" borderId="56" xfId="1" applyNumberFormat="1" applyFont="1" applyFill="1" applyBorder="1" applyAlignment="1">
      <alignment horizontal="center" vertical="center"/>
    </xf>
    <xf numFmtId="2" fontId="27" fillId="0" borderId="5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9" fillId="0" borderId="79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37" fillId="0" borderId="79" xfId="0" applyFont="1" applyBorder="1" applyAlignment="1">
      <alignment horizontal="center"/>
    </xf>
    <xf numFmtId="0" fontId="24" fillId="0" borderId="79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7" fillId="0" borderId="0" xfId="0" applyFont="1" applyAlignment="1"/>
    <xf numFmtId="0" fontId="50" fillId="0" borderId="29" xfId="1" applyFont="1" applyFill="1" applyBorder="1" applyAlignment="1" applyProtection="1">
      <alignment vertical="center"/>
      <protection locked="0"/>
    </xf>
    <xf numFmtId="0" fontId="50" fillId="0" borderId="29" xfId="1" applyFont="1" applyFill="1" applyBorder="1" applyAlignment="1" applyProtection="1">
      <alignment horizontal="center" vertical="center"/>
      <protection locked="0"/>
    </xf>
    <xf numFmtId="0" fontId="50" fillId="0" borderId="29" xfId="1" applyNumberFormat="1" applyFont="1" applyFill="1" applyBorder="1" applyAlignment="1" applyProtection="1">
      <alignment horizontal="center" vertical="center"/>
      <protection locked="0"/>
    </xf>
    <xf numFmtId="1" fontId="50" fillId="0" borderId="29" xfId="1" applyNumberFormat="1" applyFont="1" applyFill="1" applyBorder="1" applyAlignment="1" applyProtection="1">
      <alignment horizontal="center" vertical="center"/>
      <protection locked="0"/>
    </xf>
    <xf numFmtId="0" fontId="49" fillId="0" borderId="29" xfId="1" applyFont="1" applyFill="1" applyBorder="1" applyAlignment="1" applyProtection="1">
      <alignment horizontal="center" vertical="center"/>
    </xf>
    <xf numFmtId="0" fontId="50" fillId="0" borderId="87" xfId="1" applyFont="1" applyFill="1" applyBorder="1" applyAlignment="1" applyProtection="1">
      <alignment vertical="center"/>
      <protection locked="0"/>
    </xf>
    <xf numFmtId="0" fontId="50" fillId="0" borderId="87" xfId="1" applyFont="1" applyFill="1" applyBorder="1" applyAlignment="1" applyProtection="1">
      <alignment horizontal="center" vertical="center"/>
      <protection locked="0"/>
    </xf>
    <xf numFmtId="0" fontId="50" fillId="0" borderId="87" xfId="1" applyNumberFormat="1" applyFont="1" applyFill="1" applyBorder="1" applyAlignment="1" applyProtection="1">
      <alignment horizontal="center" vertical="center"/>
      <protection locked="0"/>
    </xf>
    <xf numFmtId="1" fontId="50" fillId="0" borderId="87" xfId="1" applyNumberFormat="1" applyFont="1" applyFill="1" applyBorder="1" applyAlignment="1" applyProtection="1">
      <alignment horizontal="center" vertical="center"/>
      <protection locked="0"/>
    </xf>
    <xf numFmtId="0" fontId="49" fillId="0" borderId="87" xfId="1" applyFont="1" applyFill="1" applyBorder="1" applyAlignment="1" applyProtection="1">
      <alignment horizontal="center" vertical="center"/>
    </xf>
    <xf numFmtId="0" fontId="64" fillId="0" borderId="0" xfId="1" applyFont="1" applyBorder="1" applyAlignment="1"/>
    <xf numFmtId="0" fontId="27" fillId="0" borderId="0" xfId="1" applyBorder="1" applyAlignment="1">
      <alignment horizontal="center"/>
    </xf>
    <xf numFmtId="0" fontId="27" fillId="0" borderId="0" xfId="1" applyNumberFormat="1" applyBorder="1" applyAlignment="1">
      <alignment horizontal="center"/>
    </xf>
    <xf numFmtId="0" fontId="20" fillId="6" borderId="53" xfId="0" applyFont="1" applyFill="1" applyBorder="1" applyAlignment="1">
      <alignment horizontal="center" wrapText="1"/>
    </xf>
    <xf numFmtId="0" fontId="53" fillId="7" borderId="71" xfId="1" applyFont="1" applyFill="1" applyBorder="1" applyAlignment="1">
      <alignment horizontal="center" wrapText="1"/>
    </xf>
    <xf numFmtId="0" fontId="50" fillId="0" borderId="52" xfId="1" applyFont="1" applyFill="1" applyBorder="1" applyAlignment="1" applyProtection="1">
      <alignment vertical="center"/>
      <protection locked="0"/>
    </xf>
    <xf numFmtId="0" fontId="50" fillId="0" borderId="53" xfId="1" applyFont="1" applyFill="1" applyBorder="1" applyAlignment="1" applyProtection="1">
      <alignment horizontal="center" vertical="center"/>
      <protection locked="0"/>
    </xf>
    <xf numFmtId="0" fontId="50" fillId="0" borderId="53" xfId="1" applyNumberFormat="1" applyFont="1" applyFill="1" applyBorder="1" applyAlignment="1" applyProtection="1">
      <alignment horizontal="center" vertical="center"/>
      <protection locked="0"/>
    </xf>
    <xf numFmtId="1" fontId="50" fillId="0" borderId="53" xfId="1" applyNumberFormat="1" applyFont="1" applyFill="1" applyBorder="1" applyAlignment="1" applyProtection="1">
      <alignment horizontal="center" vertical="center"/>
      <protection locked="0"/>
    </xf>
    <xf numFmtId="0" fontId="50" fillId="0" borderId="61" xfId="1" applyFont="1" applyFill="1" applyBorder="1" applyAlignment="1" applyProtection="1">
      <alignment vertical="center"/>
      <protection locked="0"/>
    </xf>
    <xf numFmtId="0" fontId="50" fillId="0" borderId="62" xfId="1" applyFont="1" applyFill="1" applyBorder="1" applyAlignment="1" applyProtection="1">
      <alignment horizontal="center" vertical="center"/>
      <protection locked="0"/>
    </xf>
    <xf numFmtId="0" fontId="50" fillId="0" borderId="62" xfId="1" applyNumberFormat="1" applyFont="1" applyFill="1" applyBorder="1" applyAlignment="1" applyProtection="1">
      <alignment horizontal="center" vertical="center"/>
      <protection locked="0"/>
    </xf>
    <xf numFmtId="1" fontId="50" fillId="0" borderId="62" xfId="1" applyNumberFormat="1" applyFont="1" applyFill="1" applyBorder="1" applyAlignment="1" applyProtection="1">
      <alignment horizontal="center" vertical="center"/>
      <protection locked="0"/>
    </xf>
    <xf numFmtId="0" fontId="49" fillId="0" borderId="63" xfId="1" applyFont="1" applyFill="1" applyBorder="1" applyAlignment="1" applyProtection="1">
      <alignment horizontal="center" vertical="center"/>
    </xf>
    <xf numFmtId="0" fontId="52" fillId="0" borderId="52" xfId="1" applyFont="1" applyBorder="1" applyAlignment="1">
      <alignment vertical="center"/>
    </xf>
    <xf numFmtId="1" fontId="52" fillId="0" borderId="53" xfId="1" applyNumberFormat="1" applyFont="1" applyBorder="1" applyAlignment="1">
      <alignment horizontal="center" vertical="center"/>
    </xf>
    <xf numFmtId="1" fontId="52" fillId="0" borderId="86" xfId="1" applyNumberFormat="1" applyFont="1" applyBorder="1" applyAlignment="1">
      <alignment horizontal="center" vertical="center"/>
    </xf>
    <xf numFmtId="0" fontId="20" fillId="6" borderId="58" xfId="0" applyFont="1" applyFill="1" applyBorder="1" applyAlignment="1">
      <alignment vertical="center"/>
    </xf>
    <xf numFmtId="0" fontId="61" fillId="6" borderId="53" xfId="0" applyFont="1" applyFill="1" applyBorder="1" applyAlignment="1">
      <alignment horizontal="center" vertical="center"/>
    </xf>
    <xf numFmtId="0" fontId="20" fillId="6" borderId="53" xfId="0" applyFont="1" applyFill="1" applyBorder="1" applyAlignment="1">
      <alignment horizontal="center"/>
    </xf>
    <xf numFmtId="0" fontId="61" fillId="6" borderId="54" xfId="0" applyFont="1" applyFill="1" applyBorder="1" applyAlignment="1">
      <alignment horizontal="center" vertical="center" wrapText="1"/>
    </xf>
    <xf numFmtId="0" fontId="20" fillId="6" borderId="60" xfId="0" applyFont="1" applyFill="1" applyBorder="1" applyAlignment="1">
      <alignment horizontal="center"/>
    </xf>
    <xf numFmtId="0" fontId="19" fillId="6" borderId="53" xfId="0" applyFont="1" applyFill="1" applyBorder="1" applyAlignment="1">
      <alignment horizontal="center" textRotation="90"/>
    </xf>
    <xf numFmtId="0" fontId="19" fillId="6" borderId="86" xfId="0" applyFont="1" applyFill="1" applyBorder="1" applyAlignment="1">
      <alignment horizontal="center" textRotation="90"/>
    </xf>
    <xf numFmtId="0" fontId="66" fillId="0" borderId="0" xfId="1" applyFont="1" applyAlignment="1">
      <alignment vertical="center"/>
    </xf>
    <xf numFmtId="17" fontId="48" fillId="0" borderId="0" xfId="1" applyNumberFormat="1" applyFont="1" applyBorder="1" applyAlignment="1"/>
    <xf numFmtId="0" fontId="9" fillId="0" borderId="0" xfId="1" applyFont="1" applyAlignment="1"/>
    <xf numFmtId="0" fontId="29" fillId="0" borderId="0" xfId="1" applyFont="1" applyAlignment="1"/>
    <xf numFmtId="2" fontId="53" fillId="0" borderId="74" xfId="1" applyNumberFormat="1" applyFont="1" applyFill="1" applyBorder="1" applyAlignment="1">
      <alignment horizontal="center" vertical="center" wrapText="1"/>
    </xf>
    <xf numFmtId="4" fontId="53" fillId="0" borderId="75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50" fillId="0" borderId="91" xfId="1" applyFont="1" applyFill="1" applyBorder="1" applyAlignment="1" applyProtection="1">
      <alignment vertical="center"/>
      <protection locked="0"/>
    </xf>
    <xf numFmtId="0" fontId="50" fillId="0" borderId="92" xfId="1" applyFont="1" applyFill="1" applyBorder="1" applyAlignment="1" applyProtection="1">
      <alignment horizontal="center" vertical="center"/>
      <protection locked="0"/>
    </xf>
    <xf numFmtId="0" fontId="50" fillId="0" borderId="92" xfId="1" applyNumberFormat="1" applyFont="1" applyFill="1" applyBorder="1" applyAlignment="1" applyProtection="1">
      <alignment horizontal="center" vertical="center"/>
      <protection locked="0"/>
    </xf>
    <xf numFmtId="1" fontId="50" fillId="0" borderId="92" xfId="1" applyNumberFormat="1" applyFont="1" applyFill="1" applyBorder="1" applyAlignment="1" applyProtection="1">
      <alignment horizontal="center" vertical="center"/>
      <protection locked="0"/>
    </xf>
    <xf numFmtId="0" fontId="50" fillId="0" borderId="0" xfId="1" applyFont="1" applyFill="1" applyBorder="1" applyAlignment="1" applyProtection="1">
      <alignment vertical="center"/>
      <protection locked="0"/>
    </xf>
    <xf numFmtId="0" fontId="50" fillId="0" borderId="0" xfId="1" applyNumberFormat="1" applyFont="1" applyFill="1" applyBorder="1" applyAlignment="1" applyProtection="1">
      <alignment horizontal="center" vertical="center"/>
      <protection locked="0"/>
    </xf>
    <xf numFmtId="1" fontId="50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horizontal="center" vertical="center"/>
    </xf>
    <xf numFmtId="0" fontId="67" fillId="7" borderId="93" xfId="1" applyFont="1" applyFill="1" applyBorder="1" applyAlignment="1">
      <alignment horizontal="center" vertical="center"/>
    </xf>
    <xf numFmtId="1" fontId="50" fillId="0" borderId="86" xfId="1" applyNumberFormat="1" applyFont="1" applyFill="1" applyBorder="1" applyAlignment="1" applyProtection="1">
      <alignment horizontal="center" vertical="center"/>
      <protection locked="0"/>
    </xf>
    <xf numFmtId="1" fontId="50" fillId="0" borderId="79" xfId="1" applyNumberFormat="1" applyFont="1" applyFill="1" applyBorder="1" applyAlignment="1" applyProtection="1">
      <alignment horizontal="center" vertical="center"/>
      <protection locked="0"/>
    </xf>
    <xf numFmtId="1" fontId="50" fillId="0" borderId="94" xfId="1" applyNumberFormat="1" applyFont="1" applyFill="1" applyBorder="1" applyAlignment="1" applyProtection="1">
      <alignment horizontal="center" vertical="center"/>
      <protection locked="0"/>
    </xf>
    <xf numFmtId="1" fontId="50" fillId="0" borderId="35" xfId="1" applyNumberFormat="1" applyFont="1" applyFill="1" applyBorder="1" applyAlignment="1" applyProtection="1">
      <alignment horizontal="center" vertical="center"/>
      <protection locked="0"/>
    </xf>
    <xf numFmtId="1" fontId="50" fillId="0" borderId="95" xfId="1" applyNumberFormat="1" applyFont="1" applyFill="1" applyBorder="1" applyAlignment="1" applyProtection="1">
      <alignment horizontal="center" vertical="center"/>
      <protection locked="0"/>
    </xf>
    <xf numFmtId="0" fontId="10" fillId="0" borderId="93" xfId="1" applyFont="1" applyFill="1" applyBorder="1" applyAlignment="1">
      <alignment horizontal="center" vertical="center"/>
    </xf>
    <xf numFmtId="0" fontId="49" fillId="7" borderId="96" xfId="1" applyFont="1" applyFill="1" applyBorder="1" applyAlignment="1" applyProtection="1">
      <alignment horizontal="center" vertical="center"/>
      <protection locked="0"/>
    </xf>
    <xf numFmtId="0" fontId="49" fillId="0" borderId="97" xfId="1" applyFont="1" applyFill="1" applyBorder="1" applyAlignment="1" applyProtection="1">
      <alignment horizontal="center" vertical="center"/>
    </xf>
    <xf numFmtId="0" fontId="10" fillId="0" borderId="98" xfId="1" applyFont="1" applyFill="1" applyBorder="1" applyAlignment="1">
      <alignment horizontal="center" vertical="center"/>
    </xf>
    <xf numFmtId="0" fontId="49" fillId="0" borderId="99" xfId="1" applyFont="1" applyFill="1" applyBorder="1" applyAlignment="1" applyProtection="1">
      <alignment horizontal="center" vertical="center"/>
    </xf>
    <xf numFmtId="0" fontId="49" fillId="0" borderId="100" xfId="1" applyFont="1" applyFill="1" applyBorder="1" applyAlignment="1" applyProtection="1">
      <alignment horizontal="center" vertical="center"/>
    </xf>
    <xf numFmtId="0" fontId="52" fillId="0" borderId="61" xfId="1" applyFont="1" applyBorder="1" applyAlignment="1">
      <alignment vertical="center"/>
    </xf>
    <xf numFmtId="1" fontId="52" fillId="0" borderId="62" xfId="1" applyNumberFormat="1" applyFont="1" applyBorder="1" applyAlignment="1">
      <alignment horizontal="center" vertical="center"/>
    </xf>
    <xf numFmtId="1" fontId="52" fillId="0" borderId="94" xfId="1" applyNumberFormat="1" applyFont="1" applyBorder="1" applyAlignment="1">
      <alignment horizontal="center" vertical="center"/>
    </xf>
    <xf numFmtId="0" fontId="52" fillId="0" borderId="76" xfId="1" applyFont="1" applyBorder="1" applyAlignment="1">
      <alignment vertical="center"/>
    </xf>
    <xf numFmtId="1" fontId="52" fillId="0" borderId="77" xfId="1" applyNumberFormat="1" applyFont="1" applyBorder="1" applyAlignment="1">
      <alignment horizontal="center" vertical="center"/>
    </xf>
    <xf numFmtId="1" fontId="52" fillId="0" borderId="95" xfId="1" applyNumberFormat="1" applyFont="1" applyBorder="1" applyAlignment="1">
      <alignment horizontal="center" vertical="center"/>
    </xf>
    <xf numFmtId="0" fontId="52" fillId="0" borderId="29" xfId="1" applyFont="1" applyBorder="1" applyAlignment="1">
      <alignment vertical="center"/>
    </xf>
    <xf numFmtId="1" fontId="52" fillId="0" borderId="29" xfId="1" applyNumberFormat="1" applyFont="1" applyBorder="1" applyAlignment="1">
      <alignment horizontal="center" vertical="center"/>
    </xf>
    <xf numFmtId="1" fontId="51" fillId="0" borderId="29" xfId="1" applyNumberFormat="1" applyFont="1" applyFill="1" applyBorder="1" applyAlignment="1" applyProtection="1">
      <alignment horizontal="center" vertical="center"/>
    </xf>
    <xf numFmtId="0" fontId="52" fillId="0" borderId="87" xfId="1" applyFont="1" applyBorder="1" applyAlignment="1">
      <alignment vertical="center"/>
    </xf>
    <xf numFmtId="1" fontId="52" fillId="0" borderId="87" xfId="1" applyNumberFormat="1" applyFont="1" applyBorder="1" applyAlignment="1">
      <alignment horizontal="center" vertical="center"/>
    </xf>
    <xf numFmtId="1" fontId="51" fillId="0" borderId="87" xfId="1" applyNumberFormat="1" applyFont="1" applyFill="1" applyBorder="1" applyAlignment="1" applyProtection="1">
      <alignment horizontal="center" vertical="center"/>
    </xf>
    <xf numFmtId="0" fontId="38" fillId="7" borderId="93" xfId="1" applyFont="1" applyFill="1" applyBorder="1" applyAlignment="1">
      <alignment horizontal="center" vertical="center"/>
    </xf>
    <xf numFmtId="0" fontId="51" fillId="7" borderId="3" xfId="1" applyFont="1" applyFill="1" applyBorder="1" applyAlignment="1" applyProtection="1">
      <alignment horizontal="center" vertical="center"/>
      <protection locked="0"/>
    </xf>
    <xf numFmtId="1" fontId="51" fillId="0" borderId="3" xfId="1" applyNumberFormat="1" applyFont="1" applyFill="1" applyBorder="1" applyAlignment="1" applyProtection="1">
      <alignment horizontal="center" vertical="center"/>
    </xf>
    <xf numFmtId="1" fontId="51" fillId="0" borderId="93" xfId="1" applyNumberFormat="1" applyFont="1" applyFill="1" applyBorder="1" applyAlignment="1">
      <alignment horizontal="center" vertical="center"/>
    </xf>
    <xf numFmtId="1" fontId="51" fillId="0" borderId="3" xfId="1" applyNumberFormat="1" applyFont="1" applyFill="1" applyBorder="1" applyAlignment="1">
      <alignment horizontal="center" vertical="center"/>
    </xf>
    <xf numFmtId="0" fontId="38" fillId="0" borderId="55" xfId="0" applyFont="1" applyFill="1" applyBorder="1" applyAlignment="1">
      <alignment horizontal="center" vertical="center"/>
    </xf>
    <xf numFmtId="0" fontId="77" fillId="0" borderId="57" xfId="0" applyFont="1" applyFill="1" applyBorder="1" applyAlignment="1">
      <alignment horizontal="center" vertical="center"/>
    </xf>
    <xf numFmtId="10" fontId="67" fillId="0" borderId="56" xfId="18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68" fillId="0" borderId="0" xfId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3" fillId="6" borderId="52" xfId="0" applyFont="1" applyFill="1" applyBorder="1" applyAlignment="1">
      <alignment horizontal="center" vertical="center"/>
    </xf>
    <xf numFmtId="0" fontId="53" fillId="6" borderId="53" xfId="0" applyFont="1" applyFill="1" applyBorder="1" applyAlignment="1">
      <alignment horizontal="center" vertical="center"/>
    </xf>
    <xf numFmtId="0" fontId="53" fillId="6" borderId="54" xfId="0" applyFont="1" applyFill="1" applyBorder="1" applyAlignment="1">
      <alignment horizontal="center" vertical="center"/>
    </xf>
    <xf numFmtId="0" fontId="47" fillId="6" borderId="52" xfId="0" applyFont="1" applyFill="1" applyBorder="1" applyAlignment="1">
      <alignment horizontal="center" vertical="center"/>
    </xf>
    <xf numFmtId="0" fontId="47" fillId="6" borderId="53" xfId="0" applyFont="1" applyFill="1" applyBorder="1" applyAlignment="1">
      <alignment horizontal="center" vertical="center"/>
    </xf>
    <xf numFmtId="0" fontId="47" fillId="6" borderId="54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65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53" fillId="6" borderId="13" xfId="0" applyFont="1" applyFill="1" applyBorder="1" applyAlignment="1">
      <alignment horizontal="center" vertical="center"/>
    </xf>
    <xf numFmtId="0" fontId="53" fillId="6" borderId="47" xfId="0" applyFont="1" applyFill="1" applyBorder="1" applyAlignment="1">
      <alignment horizontal="center" vertical="center"/>
    </xf>
    <xf numFmtId="0" fontId="53" fillId="6" borderId="4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5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9" fillId="0" borderId="0" xfId="0" applyFont="1" applyAlignment="1">
      <alignment horizontal="center"/>
    </xf>
    <xf numFmtId="0" fontId="4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9" fillId="0" borderId="0" xfId="1" applyFont="1" applyAlignment="1">
      <alignment horizontal="center"/>
    </xf>
    <xf numFmtId="17" fontId="48" fillId="0" borderId="0" xfId="1" applyNumberFormat="1" applyFont="1" applyBorder="1" applyAlignment="1">
      <alignment horizontal="center"/>
    </xf>
    <xf numFmtId="0" fontId="66" fillId="0" borderId="0" xfId="1" applyFont="1" applyAlignment="1">
      <alignment horizontal="center" vertical="center"/>
    </xf>
    <xf numFmtId="0" fontId="70" fillId="6" borderId="80" xfId="1" applyFont="1" applyFill="1" applyBorder="1" applyAlignment="1">
      <alignment horizontal="center"/>
    </xf>
    <xf numFmtId="0" fontId="70" fillId="6" borderId="81" xfId="1" applyFont="1" applyFill="1" applyBorder="1" applyAlignment="1">
      <alignment horizontal="center"/>
    </xf>
    <xf numFmtId="0" fontId="70" fillId="6" borderId="82" xfId="1" applyFont="1" applyFill="1" applyBorder="1" applyAlignment="1">
      <alignment horizontal="center"/>
    </xf>
    <xf numFmtId="0" fontId="53" fillId="7" borderId="68" xfId="1" applyFont="1" applyFill="1" applyBorder="1" applyAlignment="1">
      <alignment horizontal="center" wrapText="1"/>
    </xf>
    <xf numFmtId="0" fontId="53" fillId="7" borderId="71" xfId="1" applyFont="1" applyFill="1" applyBorder="1" applyAlignment="1">
      <alignment horizontal="center" wrapText="1"/>
    </xf>
    <xf numFmtId="0" fontId="53" fillId="7" borderId="69" xfId="1" applyFont="1" applyFill="1" applyBorder="1" applyAlignment="1">
      <alignment horizontal="center" wrapText="1"/>
    </xf>
    <xf numFmtId="0" fontId="53" fillId="7" borderId="72" xfId="1" applyFont="1" applyFill="1" applyBorder="1" applyAlignment="1">
      <alignment horizontal="center" wrapText="1"/>
    </xf>
    <xf numFmtId="0" fontId="53" fillId="7" borderId="67" xfId="1" applyFont="1" applyFill="1" applyBorder="1" applyAlignment="1">
      <alignment horizontal="left"/>
    </xf>
    <xf numFmtId="0" fontId="53" fillId="7" borderId="70" xfId="1" applyFont="1" applyFill="1" applyBorder="1" applyAlignment="1">
      <alignment horizontal="left"/>
    </xf>
    <xf numFmtId="0" fontId="71" fillId="7" borderId="68" xfId="1" applyFont="1" applyFill="1" applyBorder="1" applyAlignment="1">
      <alignment horizontal="center" vertical="center" wrapText="1"/>
    </xf>
    <xf numFmtId="0" fontId="71" fillId="7" borderId="71" xfId="1" applyFont="1" applyFill="1" applyBorder="1" applyAlignment="1">
      <alignment horizontal="center" vertical="center" wrapText="1"/>
    </xf>
    <xf numFmtId="0" fontId="67" fillId="7" borderId="83" xfId="1" applyFont="1" applyFill="1" applyBorder="1" applyAlignment="1">
      <alignment horizontal="center"/>
    </xf>
    <xf numFmtId="0" fontId="67" fillId="7" borderId="84" xfId="1" applyFont="1" applyFill="1" applyBorder="1" applyAlignment="1">
      <alignment horizontal="center"/>
    </xf>
    <xf numFmtId="0" fontId="67" fillId="7" borderId="85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4" fillId="6" borderId="89" xfId="1" applyFont="1" applyFill="1" applyBorder="1" applyAlignment="1">
      <alignment horizontal="center" vertical="center" wrapText="1"/>
    </xf>
    <xf numFmtId="0" fontId="14" fillId="6" borderId="29" xfId="1" applyFont="1" applyFill="1" applyBorder="1" applyAlignment="1">
      <alignment horizontal="center" vertical="center" wrapText="1"/>
    </xf>
    <xf numFmtId="0" fontId="14" fillId="6" borderId="30" xfId="1" applyFont="1" applyFill="1" applyBorder="1" applyAlignment="1">
      <alignment horizontal="center" vertical="center" wrapText="1"/>
    </xf>
    <xf numFmtId="0" fontId="14" fillId="6" borderId="90" xfId="1" applyFont="1" applyFill="1" applyBorder="1" applyAlignment="1">
      <alignment horizontal="center" vertical="center" wrapText="1"/>
    </xf>
    <xf numFmtId="0" fontId="14" fillId="6" borderId="88" xfId="1" applyFont="1" applyFill="1" applyBorder="1" applyAlignment="1">
      <alignment horizontal="center" vertical="center" wrapText="1"/>
    </xf>
    <xf numFmtId="0" fontId="14" fillId="6" borderId="38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6" borderId="52" xfId="1" applyFont="1" applyFill="1" applyBorder="1" applyAlignment="1">
      <alignment horizontal="center" vertical="center" wrapText="1"/>
    </xf>
    <xf numFmtId="0" fontId="14" fillId="6" borderId="53" xfId="1" applyFont="1" applyFill="1" applyBorder="1" applyAlignment="1">
      <alignment horizontal="center" vertical="center" wrapText="1"/>
    </xf>
    <xf numFmtId="0" fontId="14" fillId="6" borderId="54" xfId="1" applyFont="1" applyFill="1" applyBorder="1" applyAlignment="1">
      <alignment horizontal="center" vertical="center" wrapText="1"/>
    </xf>
    <xf numFmtId="0" fontId="14" fillId="6" borderId="101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textRotation="90" wrapText="1"/>
    </xf>
    <xf numFmtId="0" fontId="20" fillId="0" borderId="9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2" fontId="20" fillId="3" borderId="44" xfId="0" applyNumberFormat="1" applyFont="1" applyFill="1" applyBorder="1" applyAlignment="1">
      <alignment horizontal="center" vertical="center" wrapText="1"/>
    </xf>
    <xf numFmtId="2" fontId="20" fillId="3" borderId="45" xfId="0" applyNumberFormat="1" applyFont="1" applyFill="1" applyBorder="1" applyAlignment="1">
      <alignment horizontal="center" vertical="center" wrapText="1"/>
    </xf>
    <xf numFmtId="2" fontId="20" fillId="3" borderId="46" xfId="0" applyNumberFormat="1" applyFont="1" applyFill="1" applyBorder="1" applyAlignment="1">
      <alignment horizontal="center" vertical="center" wrapText="1"/>
    </xf>
    <xf numFmtId="2" fontId="20" fillId="3" borderId="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2" fontId="20" fillId="3" borderId="49" xfId="0" applyNumberFormat="1" applyFont="1" applyFill="1" applyBorder="1" applyAlignment="1">
      <alignment horizontal="center" vertical="center" wrapText="1"/>
    </xf>
    <xf numFmtId="2" fontId="20" fillId="3" borderId="50" xfId="0" applyNumberFormat="1" applyFont="1" applyFill="1" applyBorder="1" applyAlignment="1">
      <alignment horizontal="center" vertical="center" wrapText="1"/>
    </xf>
    <xf numFmtId="2" fontId="20" fillId="3" borderId="5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25">
    <cellStyle name="Moneda 2" xfId="24"/>
    <cellStyle name="Normal" xfId="0" builtinId="0"/>
    <cellStyle name="Normal 2" xfId="1"/>
    <cellStyle name="Normal 2 2" xfId="6"/>
    <cellStyle name="Normal 2 3" xfId="7"/>
    <cellStyle name="Normal 2 4" xfId="8"/>
    <cellStyle name="Normal 2 4 2" xfId="9"/>
    <cellStyle name="Normal 3" xfId="3"/>
    <cellStyle name="Normal 3 2" xfId="10"/>
    <cellStyle name="Normal 3 2 2" xfId="11"/>
    <cellStyle name="Normal 3 2 2 2" xfId="12"/>
    <cellStyle name="Normal 3 3" xfId="13"/>
    <cellStyle name="Normal 4" xfId="2"/>
    <cellStyle name="Normal 4 2" xfId="14"/>
    <cellStyle name="Normal 4 2 2" xfId="15"/>
    <cellStyle name="Normal 4 3" xfId="16"/>
    <cellStyle name="Normal 5" xfId="5"/>
    <cellStyle name="Normal 5 2" xfId="17"/>
    <cellStyle name="Normal 5 3" xfId="19"/>
    <cellStyle name="Normal 5 3 2" xfId="20"/>
    <cellStyle name="Normal 5 3 3" xfId="21"/>
    <cellStyle name="Normal 5 3 4" xfId="22"/>
    <cellStyle name="Normal 6" xfId="23"/>
    <cellStyle name="Porcentaje" xfId="18" builtinId="5"/>
    <cellStyle name="Porcentaje 2" xfId="4"/>
  </cellStyles>
  <dxfs count="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</font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color theme="1"/>
      </font>
    </dxf>
  </dxfs>
  <tableStyles count="0" defaultTableStyle="TableStyleMedium9" defaultPivotStyle="PivotStyleLight16"/>
  <colors>
    <mruColors>
      <color rgb="FF8DB4E2"/>
      <color rgb="FF000000"/>
      <color rgb="FFFFCC99"/>
      <color rgb="FFFF9999"/>
      <color rgb="FF0070C0"/>
      <color rgb="FF948B5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000"/>
              <a:t>HOMICIDIOS A NIVEL NACIONAL, </a:t>
            </a:r>
          </a:p>
          <a:p>
            <a:pPr>
              <a:defRPr lang="en-US" sz="1000" b="1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r>
              <a:rPr lang="es-ES" sz="1000"/>
              <a:t>SEGÚN SEXO DE LA VICTIMA</a:t>
            </a:r>
          </a:p>
        </c:rich>
      </c:tx>
      <c:layout>
        <c:manualLayout>
          <c:xMode val="edge"/>
          <c:yMode val="edge"/>
          <c:x val="0.3668130592586818"/>
          <c:y val="9.9676930627574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464941882264713"/>
          <c:y val="0.29915903804707339"/>
          <c:w val="0.47163383646809598"/>
          <c:h val="0.57708042592233832"/>
        </c:manualLayout>
      </c:layout>
      <c:pieChart>
        <c:varyColors val="1"/>
        <c:ser>
          <c:idx val="0"/>
          <c:order val="0"/>
          <c:tx>
            <c:strRef>
              <c:f>SEXO!$C$13:$C$14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8.7850454336772257E-2"/>
                  <c:y val="4.5120457503787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360824215154924"/>
                  <c:y val="-1.1251733777180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SEXO!$C$13:$C$14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SEXO!$D$13:$D$14</c:f>
              <c:numCache>
                <c:formatCode>General</c:formatCode>
                <c:ptCount val="2"/>
                <c:pt idx="0">
                  <c:v>1210</c:v>
                </c:pt>
                <c:pt idx="1">
                  <c:v>165</c:v>
                </c:pt>
              </c:numCache>
            </c:numRef>
          </c:val>
          <c:extLst/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DÍAS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288148103528806E-2"/>
                  <c:y val="2.1764972089581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DIASRD!$D$13:$J$13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DIASRD!$D$26:$J$26</c:f>
              <c:numCache>
                <c:formatCode>General</c:formatCode>
                <c:ptCount val="7"/>
                <c:pt idx="0">
                  <c:v>218</c:v>
                </c:pt>
                <c:pt idx="1">
                  <c:v>178</c:v>
                </c:pt>
                <c:pt idx="2">
                  <c:v>159</c:v>
                </c:pt>
                <c:pt idx="3">
                  <c:v>137</c:v>
                </c:pt>
                <c:pt idx="4">
                  <c:v>177</c:v>
                </c:pt>
                <c:pt idx="5">
                  <c:v>200</c:v>
                </c:pt>
                <c:pt idx="6">
                  <c:v>306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DÍAS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DIASSD!$E$13:$K$13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DIASSD!$E$26:$K$26</c:f>
              <c:numCache>
                <c:formatCode>General</c:formatCode>
                <c:ptCount val="7"/>
                <c:pt idx="0">
                  <c:v>55</c:v>
                </c:pt>
                <c:pt idx="1">
                  <c:v>39</c:v>
                </c:pt>
                <c:pt idx="2">
                  <c:v>47</c:v>
                </c:pt>
                <c:pt idx="3">
                  <c:v>35</c:v>
                </c:pt>
                <c:pt idx="4">
                  <c:v>42</c:v>
                </c:pt>
                <c:pt idx="5">
                  <c:v>46</c:v>
                </c:pt>
                <c:pt idx="6">
                  <c:v>68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DIAS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887195830986008E-2"/>
                  <c:y val="-6.34084350127331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DIASD!$D$13:$J$13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DIASD!$D$26:$J$26</c:f>
              <c:numCache>
                <c:formatCode>General</c:formatCode>
                <c:ptCount val="7"/>
                <c:pt idx="0">
                  <c:v>18</c:v>
                </c:pt>
                <c:pt idx="1">
                  <c:v>14</c:v>
                </c:pt>
                <c:pt idx="2">
                  <c:v>18</c:v>
                </c:pt>
                <c:pt idx="3">
                  <c:v>17</c:v>
                </c:pt>
                <c:pt idx="4">
                  <c:v>23</c:v>
                </c:pt>
                <c:pt idx="5">
                  <c:v>20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DÍAS DE SEMANA</a:t>
            </a:r>
          </a:p>
        </c:rich>
      </c:tx>
      <c:layout>
        <c:manualLayout>
          <c:xMode val="edge"/>
          <c:yMode val="edge"/>
          <c:x val="0.25736297802424485"/>
          <c:y val="1.9070500788347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34805927093"/>
          <c:y val="0.19400352373668503"/>
          <c:w val="0.40037327686884011"/>
          <c:h val="0.5408012690532634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2.3334254071748672E-2"/>
                  <c:y val="-6.78348797311653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1728582053940322E-2"/>
                  <c:y val="-2.76001520822493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7873203405668676E-2"/>
                  <c:y val="0.125220346948347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5905790296558783"/>
                  <c:y val="-6.7249330519276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DIASST!$D$13:$J$13</c:f>
              <c:strCache>
                <c:ptCount val="7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</c:strCache>
            </c:strRef>
          </c:cat>
          <c:val>
            <c:numRef>
              <c:f>DIASST!$D$26:$J$26</c:f>
              <c:numCache>
                <c:formatCode>General</c:formatCode>
                <c:ptCount val="7"/>
                <c:pt idx="0">
                  <c:v>29</c:v>
                </c:pt>
                <c:pt idx="1">
                  <c:v>14</c:v>
                </c:pt>
                <c:pt idx="2">
                  <c:v>14</c:v>
                </c:pt>
                <c:pt idx="3">
                  <c:v>23</c:v>
                </c:pt>
                <c:pt idx="4">
                  <c:v>27</c:v>
                </c:pt>
                <c:pt idx="5">
                  <c:v>14</c:v>
                </c:pt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POR TIPO DE ARMAS A NIVEL NACIONAL</a:t>
            </a:r>
          </a:p>
        </c:rich>
      </c:tx>
      <c:layout>
        <c:manualLayout>
          <c:xMode val="edge"/>
          <c:yMode val="edge"/>
          <c:x val="0.15611893771384497"/>
          <c:y val="2.42295754989578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41243547855"/>
          <c:y val="0.27028562847918658"/>
          <c:w val="0.47331051410415675"/>
          <c:h val="0.45965698840539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7805293873868464E-2"/>
                  <c:y val="0.114697156586187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813883698862275E-2"/>
                  <c:y val="7.553377023157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909394688755139"/>
                  <c:y val="-7.6527124301282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ARMASRD!$E$13:$G$13</c:f>
              <c:strCache>
                <c:ptCount val="3"/>
                <c:pt idx="0">
                  <c:v>Armas de Fuego</c:v>
                </c:pt>
                <c:pt idx="1">
                  <c:v>Armas Blancas</c:v>
                </c:pt>
                <c:pt idx="2">
                  <c:v>Otras</c:v>
                </c:pt>
              </c:strCache>
            </c:strRef>
          </c:cat>
          <c:val>
            <c:numRef>
              <c:f>ARMASRD!$E$26:$G$26</c:f>
              <c:numCache>
                <c:formatCode>General</c:formatCode>
                <c:ptCount val="3"/>
                <c:pt idx="0">
                  <c:v>808</c:v>
                </c:pt>
                <c:pt idx="1">
                  <c:v>398</c:v>
                </c:pt>
                <c:pt idx="2">
                  <c:v>169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HORA DE COMISIÓN</a:t>
            </a:r>
          </a:p>
        </c:rich>
      </c:tx>
      <c:layout>
        <c:manualLayout>
          <c:xMode val="edge"/>
          <c:yMode val="edge"/>
          <c:x val="0.17797177566626002"/>
          <c:y val="2.9968020795092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41243547855"/>
          <c:y val="0.27028562847918658"/>
          <c:w val="0.47331051410415675"/>
          <c:h val="0.4596569884053929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3804112300446786"/>
                  <c:y val="2.5015340373362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8356344662208"/>
                      <c:h val="0.119730036125185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1.302379231556273E-2"/>
                  <c:y val="0.12729655808565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585297309685245"/>
                  <c:y val="-6.8209110508081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993971822046091E-2"/>
                  <c:y val="8.8092283071094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0951939973452508"/>
                  <c:y val="7.681750509644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298808721211903E-2"/>
                  <c:y val="-6.727442959285599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HORARD!$E$13:$G$13</c:f>
              <c:strCache>
                <c:ptCount val="3"/>
                <c:pt idx="0">
                  <c:v>6:00am - 5:59pm</c:v>
                </c:pt>
                <c:pt idx="1">
                  <c:v>6:00pm - 5:59am</c:v>
                </c:pt>
                <c:pt idx="2">
                  <c:v>Desconocida</c:v>
                </c:pt>
              </c:strCache>
            </c:strRef>
          </c:cat>
          <c:val>
            <c:numRef>
              <c:f>HORARD!$E$26:$G$26</c:f>
              <c:numCache>
                <c:formatCode>General</c:formatCode>
                <c:ptCount val="3"/>
                <c:pt idx="0">
                  <c:v>530</c:v>
                </c:pt>
                <c:pt idx="1">
                  <c:v>824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HOMICIDIOS SEGÚN LA EDAD DE LA VICTIMA</a:t>
            </a:r>
          </a:p>
        </c:rich>
      </c:tx>
      <c:layout>
        <c:manualLayout>
          <c:xMode val="edge"/>
          <c:yMode val="edge"/>
          <c:x val="0.27322881126361614"/>
          <c:y val="3.54166443212167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73241243547855"/>
          <c:y val="0.27028562847918658"/>
          <c:w val="0.47331051410415675"/>
          <c:h val="0.45965698840539293"/>
        </c:manualLayout>
      </c:layout>
      <c:pieChart>
        <c:varyColors val="1"/>
        <c:ser>
          <c:idx val="0"/>
          <c:order val="0"/>
          <c:tx>
            <c:strRef>
              <c:f>EDADRD!$E$13:$J$13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tx>
          <c:dLbls>
            <c:dLbl>
              <c:idx val="0"/>
              <c:layout>
                <c:manualLayout>
                  <c:x val="7.8623541909304456E-2"/>
                  <c:y val="-9.054662887851092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76139629763819"/>
                      <c:h val="0.1029399461564038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6.3998829787172598E-2"/>
                  <c:y val="0.146367058874003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69014716610381"/>
                  <c:y val="0.20967532955069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0383634579384753E-2"/>
                  <c:y val="8.80921991140476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86140486764642"/>
                  <c:y val="-5.94004268874754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7204592183460181E-3"/>
                  <c:y val="-5.60247109063337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166536391975972E-2"/>
                  <c:y val="-0.11132113815606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787883427058717"/>
                  <c:y val="-5.10554568251842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5379762545693468"/>
                  <c:y val="-8.89752403956746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460515490175284E-2"/>
                  <c:y val="-6.44387330587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latin typeface="Gill Sans MT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EDADRD!$E$13:$J$13</c:f>
              <c:strCache>
                <c:ptCount val="6"/>
                <c:pt idx="0">
                  <c:v>0 a 17 años</c:v>
                </c:pt>
                <c:pt idx="1">
                  <c:v>18 a 34 años</c:v>
                </c:pt>
                <c:pt idx="2">
                  <c:v>35 a 51 años</c:v>
                </c:pt>
                <c:pt idx="3">
                  <c:v>52 a 68 años</c:v>
                </c:pt>
                <c:pt idx="4">
                  <c:v>Más de 68</c:v>
                </c:pt>
                <c:pt idx="5">
                  <c:v>Indeterminados</c:v>
                </c:pt>
              </c:strCache>
            </c:strRef>
          </c:cat>
          <c:val>
            <c:numRef>
              <c:f>EDADRD!$E$26:$J$26</c:f>
              <c:numCache>
                <c:formatCode>General</c:formatCode>
                <c:ptCount val="6"/>
                <c:pt idx="0">
                  <c:v>60</c:v>
                </c:pt>
                <c:pt idx="1">
                  <c:v>655</c:v>
                </c:pt>
                <c:pt idx="2">
                  <c:v>298</c:v>
                </c:pt>
                <c:pt idx="3">
                  <c:v>120</c:v>
                </c:pt>
                <c:pt idx="4">
                  <c:v>137</c:v>
                </c:pt>
                <c:pt idx="5">
                  <c:v>105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744" l="0.70000000000000062" r="0.70000000000000062" t="0.750000000000007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3</xdr:col>
      <xdr:colOff>1009650</xdr:colOff>
      <xdr:row>4</xdr:row>
      <xdr:rowOff>65446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9875" y="0"/>
          <a:ext cx="809625" cy="71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17</xdr:row>
      <xdr:rowOff>19050</xdr:rowOff>
    </xdr:from>
    <xdr:to>
      <xdr:col>6</xdr:col>
      <xdr:colOff>76200</xdr:colOff>
      <xdr:row>46</xdr:row>
      <xdr:rowOff>9525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46846</xdr:colOff>
      <xdr:row>0</xdr:row>
      <xdr:rowOff>9525</xdr:rowOff>
    </xdr:from>
    <xdr:to>
      <xdr:col>8</xdr:col>
      <xdr:colOff>161925</xdr:colOff>
      <xdr:row>5</xdr:row>
      <xdr:rowOff>103475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85296" y="9525"/>
          <a:ext cx="877079" cy="90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57150</xdr:rowOff>
    </xdr:from>
    <xdr:to>
      <xdr:col>4</xdr:col>
      <xdr:colOff>409575</xdr:colOff>
      <xdr:row>5</xdr:row>
      <xdr:rowOff>57703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57150"/>
          <a:ext cx="828675" cy="810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250582</xdr:colOff>
      <xdr:row>0</xdr:row>
      <xdr:rowOff>123219</xdr:rowOff>
    </xdr:from>
    <xdr:to>
      <xdr:col>5</xdr:col>
      <xdr:colOff>241057</xdr:colOff>
      <xdr:row>5</xdr:row>
      <xdr:rowOff>56727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60507" y="123219"/>
          <a:ext cx="762000" cy="743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43141</xdr:colOff>
      <xdr:row>1</xdr:row>
      <xdr:rowOff>0</xdr:rowOff>
    </xdr:from>
    <xdr:to>
      <xdr:col>13</xdr:col>
      <xdr:colOff>247649</xdr:colOff>
      <xdr:row>6</xdr:row>
      <xdr:rowOff>85019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43866" y="161925"/>
          <a:ext cx="804583" cy="894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0</xdr:row>
      <xdr:rowOff>0</xdr:rowOff>
    </xdr:from>
    <xdr:to>
      <xdr:col>7</xdr:col>
      <xdr:colOff>301303</xdr:colOff>
      <xdr:row>3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10025" y="0"/>
          <a:ext cx="910903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156883</xdr:colOff>
      <xdr:row>0</xdr:row>
      <xdr:rowOff>89647</xdr:rowOff>
    </xdr:from>
    <xdr:to>
      <xdr:col>7</xdr:col>
      <xdr:colOff>336176</xdr:colOff>
      <xdr:row>4</xdr:row>
      <xdr:rowOff>4482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79795" y="89647"/>
          <a:ext cx="952499" cy="6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198784</xdr:colOff>
      <xdr:row>0</xdr:row>
      <xdr:rowOff>57978</xdr:rowOff>
    </xdr:from>
    <xdr:to>
      <xdr:col>9</xdr:col>
      <xdr:colOff>149088</xdr:colOff>
      <xdr:row>4</xdr:row>
      <xdr:rowOff>45801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08175" y="57978"/>
          <a:ext cx="1093304" cy="749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71397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38100</xdr:rowOff>
    </xdr:from>
    <xdr:to>
      <xdr:col>7</xdr:col>
      <xdr:colOff>200025</xdr:colOff>
      <xdr:row>3</xdr:row>
      <xdr:rowOff>28575</xdr:rowOff>
    </xdr:to>
    <xdr:pic>
      <xdr:nvPicPr>
        <xdr:cNvPr id="571397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6762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198781</xdr:colOff>
      <xdr:row>0</xdr:row>
      <xdr:rowOff>0</xdr:rowOff>
    </xdr:from>
    <xdr:to>
      <xdr:col>11</xdr:col>
      <xdr:colOff>429763</xdr:colOff>
      <xdr:row>4</xdr:row>
      <xdr:rowOff>38404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42520" y="0"/>
          <a:ext cx="968134" cy="734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268940</xdr:colOff>
      <xdr:row>27</xdr:row>
      <xdr:rowOff>78443</xdr:rowOff>
    </xdr:from>
    <xdr:to>
      <xdr:col>11</xdr:col>
      <xdr:colOff>44823</xdr:colOff>
      <xdr:row>52</xdr:row>
      <xdr:rowOff>145678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571501</xdr:colOff>
      <xdr:row>0</xdr:row>
      <xdr:rowOff>89648</xdr:rowOff>
    </xdr:from>
    <xdr:to>
      <xdr:col>7</xdr:col>
      <xdr:colOff>246530</xdr:colOff>
      <xdr:row>5</xdr:row>
      <xdr:rowOff>32623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3736" y="89648"/>
          <a:ext cx="862853" cy="727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265020</xdr:colOff>
      <xdr:row>27</xdr:row>
      <xdr:rowOff>85163</xdr:rowOff>
    </xdr:from>
    <xdr:to>
      <xdr:col>12</xdr:col>
      <xdr:colOff>0</xdr:colOff>
      <xdr:row>53</xdr:row>
      <xdr:rowOff>57151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614083</xdr:colOff>
      <xdr:row>0</xdr:row>
      <xdr:rowOff>94130</xdr:rowOff>
    </xdr:from>
    <xdr:to>
      <xdr:col>8</xdr:col>
      <xdr:colOff>289112</xdr:colOff>
      <xdr:row>5</xdr:row>
      <xdr:rowOff>32063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42883" y="94130"/>
          <a:ext cx="865654" cy="747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280147</xdr:colOff>
      <xdr:row>27</xdr:row>
      <xdr:rowOff>89645</xdr:rowOff>
    </xdr:from>
    <xdr:to>
      <xdr:col>10</xdr:col>
      <xdr:colOff>728383</xdr:colOff>
      <xdr:row>53</xdr:row>
      <xdr:rowOff>100853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605118</xdr:colOff>
      <xdr:row>0</xdr:row>
      <xdr:rowOff>56030</xdr:rowOff>
    </xdr:from>
    <xdr:to>
      <xdr:col>7</xdr:col>
      <xdr:colOff>280147</xdr:colOff>
      <xdr:row>4</xdr:row>
      <xdr:rowOff>155888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5647" y="56030"/>
          <a:ext cx="862853" cy="727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255496</xdr:colOff>
      <xdr:row>27</xdr:row>
      <xdr:rowOff>123263</xdr:rowOff>
    </xdr:from>
    <xdr:to>
      <xdr:col>11</xdr:col>
      <xdr:colOff>47626</xdr:colOff>
      <xdr:row>53</xdr:row>
      <xdr:rowOff>85725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661708</xdr:colOff>
      <xdr:row>0</xdr:row>
      <xdr:rowOff>75080</xdr:rowOff>
    </xdr:from>
    <xdr:to>
      <xdr:col>7</xdr:col>
      <xdr:colOff>336737</xdr:colOff>
      <xdr:row>5</xdr:row>
      <xdr:rowOff>13013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80983" y="75080"/>
          <a:ext cx="865654" cy="747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112057</xdr:colOff>
      <xdr:row>27</xdr:row>
      <xdr:rowOff>11203</xdr:rowOff>
    </xdr:from>
    <xdr:to>
      <xdr:col>7</xdr:col>
      <xdr:colOff>918881</xdr:colOff>
      <xdr:row>55</xdr:row>
      <xdr:rowOff>44824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923364</xdr:colOff>
      <xdr:row>0</xdr:row>
      <xdr:rowOff>66676</xdr:rowOff>
    </xdr:from>
    <xdr:to>
      <xdr:col>5</xdr:col>
      <xdr:colOff>627529</xdr:colOff>
      <xdr:row>5</xdr:row>
      <xdr:rowOff>53924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90482" y="66676"/>
          <a:ext cx="746312" cy="771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1724</xdr:colOff>
      <xdr:row>26</xdr:row>
      <xdr:rowOff>209030</xdr:rowOff>
    </xdr:from>
    <xdr:to>
      <xdr:col>9</xdr:col>
      <xdr:colOff>183173</xdr:colOff>
      <xdr:row>53</xdr:row>
      <xdr:rowOff>153865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143089</xdr:colOff>
      <xdr:row>0</xdr:row>
      <xdr:rowOff>102576</xdr:rowOff>
    </xdr:from>
    <xdr:to>
      <xdr:col>5</xdr:col>
      <xdr:colOff>849060</xdr:colOff>
      <xdr:row>5</xdr:row>
      <xdr:rowOff>39267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82551" y="102576"/>
          <a:ext cx="705971" cy="742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100852</xdr:colOff>
      <xdr:row>27</xdr:row>
      <xdr:rowOff>100851</xdr:rowOff>
    </xdr:from>
    <xdr:to>
      <xdr:col>11</xdr:col>
      <xdr:colOff>78440</xdr:colOff>
      <xdr:row>55</xdr:row>
      <xdr:rowOff>56030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537882</xdr:colOff>
      <xdr:row>0</xdr:row>
      <xdr:rowOff>89648</xdr:rowOff>
    </xdr:from>
    <xdr:to>
      <xdr:col>7</xdr:col>
      <xdr:colOff>381000</xdr:colOff>
      <xdr:row>5</xdr:row>
      <xdr:rowOff>81938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2323" y="89648"/>
          <a:ext cx="705971" cy="7767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3" displayName="Tabla3" ref="B3:F36" totalsRowCount="1" totalsRowDxfId="7">
  <autoFilter ref="B3:F35"/>
  <sortState ref="B4:E35">
    <sortCondition descending="1" ref="C3:C35"/>
  </sortState>
  <tableColumns count="5">
    <tableColumn id="1" name="PROVINCIAS" totalsRowLabel="Total" totalsRowDxfId="6" dataCellStyle="Normal 6"/>
    <tableColumn id="2" name="TOTAL" totalsRowFunction="sum" totalsRowDxfId="5" dataCellStyle="Moneda 2"/>
    <tableColumn id="6" name="Columna1" totalsRowDxfId="4" dataCellStyle="Moneda 2">
      <calculatedColumnFormula>Tabla3[[#This Row],[TOTAL]]/Tabla3[[#Totals],[TOTAL]]</calculatedColumnFormula>
    </tableColumn>
    <tableColumn id="3" name="Hombre" totalsRowFunction="sum" totalsRowDxfId="3" dataCellStyle="Moneda 2"/>
    <tableColumn id="4" name="Mujer" totalsRowFunction="sum" totalsRowDxfId="2" dataCellStyle="Moneda 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2:F44"/>
  <sheetViews>
    <sheetView topLeftCell="A26" zoomScale="160" zoomScaleNormal="160" workbookViewId="0">
      <selection activeCell="H36" sqref="H36"/>
    </sheetView>
  </sheetViews>
  <sheetFormatPr baseColWidth="10" defaultRowHeight="12.75" x14ac:dyDescent="0.25"/>
  <cols>
    <col min="1" max="1" width="3" style="148" customWidth="1"/>
    <col min="2" max="2" width="15.85546875" style="284" customWidth="1"/>
    <col min="3" max="3" width="17.28515625" style="284" bestFit="1" customWidth="1"/>
    <col min="4" max="4" width="17.28515625" style="148" hidden="1" customWidth="1"/>
    <col min="5" max="6" width="16.28515625" style="284" bestFit="1" customWidth="1"/>
    <col min="7" max="16384" width="11.42578125" style="148"/>
  </cols>
  <sheetData>
    <row r="2" spans="2:6" x14ac:dyDescent="0.25">
      <c r="B2" s="288" t="s">
        <v>147</v>
      </c>
    </row>
    <row r="3" spans="2:6" s="150" customFormat="1" x14ac:dyDescent="0.25">
      <c r="B3" s="285" t="s">
        <v>148</v>
      </c>
      <c r="C3" s="285" t="s">
        <v>0</v>
      </c>
      <c r="D3" s="149" t="s">
        <v>151</v>
      </c>
      <c r="E3" s="285" t="s">
        <v>149</v>
      </c>
      <c r="F3" s="285" t="s">
        <v>150</v>
      </c>
    </row>
    <row r="4" spans="2:6" ht="13.5" x14ac:dyDescent="0.25">
      <c r="B4" s="285" t="s">
        <v>10</v>
      </c>
      <c r="C4" s="286">
        <v>2753219</v>
      </c>
      <c r="D4" s="152">
        <f>Tabla3[[#This Row],[TOTAL]]/Tabla3[[#Totals],[TOTAL]]</f>
        <v>0.2707417083711437</v>
      </c>
      <c r="E4" s="286">
        <v>1346064</v>
      </c>
      <c r="F4" s="286">
        <v>1407155</v>
      </c>
    </row>
    <row r="5" spans="2:6" ht="13.5" x14ac:dyDescent="0.25">
      <c r="B5" s="285" t="s">
        <v>5</v>
      </c>
      <c r="C5" s="286">
        <v>1022916</v>
      </c>
      <c r="D5" s="152">
        <f>Tabla3[[#This Row],[TOTAL]]/Tabla3[[#Totals],[TOTAL]]</f>
        <v>0.1005899005346748</v>
      </c>
      <c r="E5" s="286">
        <v>505950</v>
      </c>
      <c r="F5" s="286">
        <v>516966</v>
      </c>
    </row>
    <row r="6" spans="2:6" ht="13.5" x14ac:dyDescent="0.25">
      <c r="B6" s="285" t="s">
        <v>4</v>
      </c>
      <c r="C6" s="286">
        <v>1022236</v>
      </c>
      <c r="D6" s="152">
        <f>Tabla3[[#This Row],[TOTAL]]/Tabla3[[#Totals],[TOTAL]]</f>
        <v>0.10052303176699146</v>
      </c>
      <c r="E6" s="286">
        <v>486340</v>
      </c>
      <c r="F6" s="286">
        <v>535896</v>
      </c>
    </row>
    <row r="7" spans="2:6" ht="13.5" x14ac:dyDescent="0.25">
      <c r="B7" s="285" t="s">
        <v>92</v>
      </c>
      <c r="C7" s="286">
        <v>618165</v>
      </c>
      <c r="D7" s="152">
        <f>Tabla3[[#This Row],[TOTAL]]/Tabla3[[#Totals],[TOTAL]]</f>
        <v>6.0788134963200541E-2</v>
      </c>
      <c r="E7" s="286">
        <v>309132</v>
      </c>
      <c r="F7" s="286">
        <v>309033</v>
      </c>
    </row>
    <row r="8" spans="2:6" ht="13.5" x14ac:dyDescent="0.25">
      <c r="B8" s="285" t="s">
        <v>20</v>
      </c>
      <c r="C8" s="286">
        <v>406990</v>
      </c>
      <c r="D8" s="152">
        <f>Tabla3[[#This Row],[TOTAL]]/Tabla3[[#Totals],[TOTAL]]</f>
        <v>4.0021940822713986E-2</v>
      </c>
      <c r="E8" s="286">
        <v>207232</v>
      </c>
      <c r="F8" s="286">
        <v>199758</v>
      </c>
    </row>
    <row r="9" spans="2:6" ht="13.5" x14ac:dyDescent="0.25">
      <c r="B9" s="285" t="s">
        <v>25</v>
      </c>
      <c r="C9" s="286">
        <v>330439</v>
      </c>
      <c r="D9" s="152">
        <f>Tabla3[[#This Row],[TOTAL]]/Tabla3[[#Totals],[TOTAL]]</f>
        <v>3.2494189300761166E-2</v>
      </c>
      <c r="E9" s="286">
        <v>167829</v>
      </c>
      <c r="F9" s="286">
        <v>162610</v>
      </c>
    </row>
    <row r="10" spans="2:6" ht="13.5" x14ac:dyDescent="0.25">
      <c r="B10" s="285" t="s">
        <v>18</v>
      </c>
      <c r="C10" s="286">
        <v>330367</v>
      </c>
      <c r="D10" s="152">
        <f>Tabla3[[#This Row],[TOTAL]]/Tabla3[[#Totals],[TOTAL]]</f>
        <v>3.2487109078300574E-2</v>
      </c>
      <c r="E10" s="286">
        <v>171263</v>
      </c>
      <c r="F10" s="286">
        <v>159104</v>
      </c>
    </row>
    <row r="11" spans="2:6" ht="13.5" x14ac:dyDescent="0.25">
      <c r="B11" s="285" t="s">
        <v>112</v>
      </c>
      <c r="C11" s="286">
        <v>301215</v>
      </c>
      <c r="D11" s="152">
        <f>Tabla3[[#This Row],[TOTAL]]/Tabla3[[#Totals],[TOTAL]]</f>
        <v>2.962040567314625E-2</v>
      </c>
      <c r="E11" s="286">
        <v>148514</v>
      </c>
      <c r="F11" s="286">
        <v>152701</v>
      </c>
    </row>
    <row r="12" spans="2:6" ht="13.5" x14ac:dyDescent="0.25">
      <c r="B12" s="285" t="s">
        <v>15</v>
      </c>
      <c r="C12" s="286">
        <v>296558</v>
      </c>
      <c r="D12" s="152">
        <f>Tabla3[[#This Row],[TOTAL]]/Tabla3[[#Totals],[TOTAL]]</f>
        <v>2.9162452950938385E-2</v>
      </c>
      <c r="E12" s="286">
        <v>150549</v>
      </c>
      <c r="F12" s="286">
        <v>146009</v>
      </c>
    </row>
    <row r="13" spans="2:6" ht="13.5" x14ac:dyDescent="0.25">
      <c r="B13" s="285" t="s">
        <v>19</v>
      </c>
      <c r="C13" s="286">
        <v>265084</v>
      </c>
      <c r="D13" s="152">
        <f>Tabla3[[#This Row],[TOTAL]]/Tabla3[[#Totals],[TOTAL]]</f>
        <v>2.6067412371430045E-2</v>
      </c>
      <c r="E13" s="286">
        <v>130526</v>
      </c>
      <c r="F13" s="286">
        <v>134558</v>
      </c>
    </row>
    <row r="14" spans="2:6" ht="13.5" x14ac:dyDescent="0.25">
      <c r="B14" s="285" t="s">
        <v>16</v>
      </c>
      <c r="C14" s="286">
        <v>237855</v>
      </c>
      <c r="D14" s="152">
        <f>Tabla3[[#This Row],[TOTAL]]/Tabla3[[#Totals],[TOTAL]]</f>
        <v>2.3389809907827304E-2</v>
      </c>
      <c r="E14" s="286">
        <v>121184</v>
      </c>
      <c r="F14" s="286">
        <v>116671</v>
      </c>
    </row>
    <row r="15" spans="2:6" ht="13.5" x14ac:dyDescent="0.25">
      <c r="B15" s="285" t="s">
        <v>26</v>
      </c>
      <c r="C15" s="286">
        <v>225318</v>
      </c>
      <c r="D15" s="152">
        <f>Tabla3[[#This Row],[TOTAL]]/Tabla3[[#Totals],[TOTAL]]</f>
        <v>2.215696617187712E-2</v>
      </c>
      <c r="E15" s="286">
        <v>119338</v>
      </c>
      <c r="F15" s="286">
        <v>105980</v>
      </c>
    </row>
    <row r="16" spans="2:6" ht="13.5" x14ac:dyDescent="0.25">
      <c r="B16" s="285" t="s">
        <v>12</v>
      </c>
      <c r="C16" s="286">
        <v>220470</v>
      </c>
      <c r="D16" s="152">
        <f>Tabla3[[#This Row],[TOTAL]]/Tabla3[[#Totals],[TOTAL]]</f>
        <v>2.168023119286408E-2</v>
      </c>
      <c r="E16" s="286">
        <v>116178</v>
      </c>
      <c r="F16" s="286">
        <v>104292</v>
      </c>
    </row>
    <row r="17" spans="2:6" ht="13.5" x14ac:dyDescent="0.25">
      <c r="B17" s="285" t="s">
        <v>24</v>
      </c>
      <c r="C17" s="286">
        <v>193869</v>
      </c>
      <c r="D17" s="152">
        <f>Tabla3[[#This Row],[TOTAL]]/Tabla3[[#Totals],[TOTAL]]</f>
        <v>1.9064384002945373E-2</v>
      </c>
      <c r="E17" s="286">
        <v>96022</v>
      </c>
      <c r="F17" s="286">
        <v>97847</v>
      </c>
    </row>
    <row r="18" spans="2:6" ht="13.5" x14ac:dyDescent="0.25">
      <c r="B18" s="285" t="s">
        <v>22</v>
      </c>
      <c r="C18" s="286">
        <v>189649</v>
      </c>
      <c r="D18" s="152">
        <f>Tabla3[[#This Row],[TOTAL]]/Tabla3[[#Totals],[TOTAL]]</f>
        <v>1.8649404297616363E-2</v>
      </c>
      <c r="E18" s="286">
        <v>97921</v>
      </c>
      <c r="F18" s="286">
        <v>91728</v>
      </c>
    </row>
    <row r="19" spans="2:6" ht="13.5" x14ac:dyDescent="0.25">
      <c r="B19" s="285" t="s">
        <v>14</v>
      </c>
      <c r="C19" s="286">
        <v>188929</v>
      </c>
      <c r="D19" s="152">
        <f>Tabla3[[#This Row],[TOTAL]]/Tabla3[[#Totals],[TOTAL]]</f>
        <v>1.8578602073010469E-2</v>
      </c>
      <c r="E19" s="286">
        <v>97699</v>
      </c>
      <c r="F19" s="286">
        <v>91230</v>
      </c>
    </row>
    <row r="20" spans="2:6" ht="13.5" x14ac:dyDescent="0.25">
      <c r="B20" s="285" t="s">
        <v>28</v>
      </c>
      <c r="C20" s="286">
        <v>173011</v>
      </c>
      <c r="D20" s="152">
        <f>Tabla3[[#This Row],[TOTAL]]/Tabla3[[#Totals],[TOTAL]]</f>
        <v>1.7013282890681759E-2</v>
      </c>
      <c r="E20" s="286">
        <v>89484</v>
      </c>
      <c r="F20" s="286">
        <v>83527</v>
      </c>
    </row>
    <row r="21" spans="2:6" ht="13.5" x14ac:dyDescent="0.25">
      <c r="B21" s="285" t="s">
        <v>21</v>
      </c>
      <c r="C21" s="286">
        <v>171865</v>
      </c>
      <c r="D21" s="152">
        <f>Tabla3[[#This Row],[TOTAL]]/Tabla3[[#Totals],[TOTAL]]</f>
        <v>1.6900589349850705E-2</v>
      </c>
      <c r="E21" s="286">
        <v>86611</v>
      </c>
      <c r="F21" s="286">
        <v>85254</v>
      </c>
    </row>
    <row r="22" spans="2:6" ht="13.5" x14ac:dyDescent="0.25">
      <c r="B22" s="285" t="s">
        <v>27</v>
      </c>
      <c r="C22" s="286">
        <v>152027</v>
      </c>
      <c r="D22" s="152">
        <f>Tabla3[[#This Row],[TOTAL]]/Tabla3[[#Totals],[TOTAL]]</f>
        <v>1.4949791389112113E-2</v>
      </c>
      <c r="E22" s="286">
        <v>78625</v>
      </c>
      <c r="F22" s="286">
        <v>73402</v>
      </c>
    </row>
    <row r="23" spans="2:6" ht="13.5" x14ac:dyDescent="0.25">
      <c r="B23" s="285" t="s">
        <v>91</v>
      </c>
      <c r="C23" s="286">
        <v>141284</v>
      </c>
      <c r="D23" s="152">
        <f>Tabla3[[#This Row],[TOTAL]]/Tabla3[[#Totals],[TOTAL]]</f>
        <v>1.3893363196138288E-2</v>
      </c>
      <c r="E23" s="286">
        <v>72502</v>
      </c>
      <c r="F23" s="286">
        <v>68782</v>
      </c>
    </row>
    <row r="24" spans="2:6" ht="13.5" x14ac:dyDescent="0.25">
      <c r="B24" s="285" t="s">
        <v>111</v>
      </c>
      <c r="C24" s="286">
        <v>115278</v>
      </c>
      <c r="D24" s="152">
        <f>Tabla3[[#This Row],[TOTAL]]/Tabla3[[#Totals],[TOTAL]]</f>
        <v>1.133602617794251E-2</v>
      </c>
      <c r="E24" s="286">
        <v>60521</v>
      </c>
      <c r="F24" s="286">
        <v>54757</v>
      </c>
    </row>
    <row r="25" spans="2:6" ht="13.5" x14ac:dyDescent="0.25">
      <c r="B25" s="285" t="s">
        <v>29</v>
      </c>
      <c r="C25" s="286">
        <v>109226</v>
      </c>
      <c r="D25" s="152">
        <f>Tabla3[[#This Row],[TOTAL]]/Tabla3[[#Totals],[TOTAL]]</f>
        <v>1.0740894145560721E-2</v>
      </c>
      <c r="E25" s="286">
        <v>56357</v>
      </c>
      <c r="F25" s="286">
        <v>52869</v>
      </c>
    </row>
    <row r="26" spans="2:6" ht="13.5" x14ac:dyDescent="0.25">
      <c r="B26" s="285" t="s">
        <v>145</v>
      </c>
      <c r="C26" s="286">
        <v>99964</v>
      </c>
      <c r="D26" s="152">
        <f>Tabla3[[#This Row],[TOTAL]]/Tabla3[[#Totals],[TOTAL]]</f>
        <v>9.8301021951443055E-3</v>
      </c>
      <c r="E26" s="286">
        <v>52235</v>
      </c>
      <c r="F26" s="286">
        <v>47729</v>
      </c>
    </row>
    <row r="27" spans="2:6" ht="13.5" x14ac:dyDescent="0.25">
      <c r="B27" s="285" t="s">
        <v>90</v>
      </c>
      <c r="C27" s="286">
        <v>92311</v>
      </c>
      <c r="D27" s="152">
        <f>Tabla3[[#This Row],[TOTAL]]/Tabla3[[#Totals],[TOTAL]]</f>
        <v>9.0775335494374561E-3</v>
      </c>
      <c r="E27" s="286">
        <v>46987</v>
      </c>
      <c r="F27" s="286">
        <v>45324</v>
      </c>
    </row>
    <row r="28" spans="2:6" ht="13.5" x14ac:dyDescent="0.25">
      <c r="B28" s="285" t="s">
        <v>109</v>
      </c>
      <c r="C28" s="286">
        <v>91826</v>
      </c>
      <c r="D28" s="152">
        <f>Tabla3[[#This Row],[TOTAL]]/Tabla3[[#Totals],[TOTAL]]</f>
        <v>9.0298403842515394E-3</v>
      </c>
      <c r="E28" s="286">
        <v>49110</v>
      </c>
      <c r="F28" s="286">
        <v>42716</v>
      </c>
    </row>
    <row r="29" spans="2:6" ht="13.5" x14ac:dyDescent="0.25">
      <c r="B29" s="285" t="s">
        <v>11</v>
      </c>
      <c r="C29" s="286">
        <v>85653</v>
      </c>
      <c r="D29" s="152">
        <f>Tabla3[[#This Row],[TOTAL]]/Tabla3[[#Totals],[TOTAL]]</f>
        <v>8.4228096446790357E-3</v>
      </c>
      <c r="E29" s="286">
        <v>43595</v>
      </c>
      <c r="F29" s="286">
        <v>42058</v>
      </c>
    </row>
    <row r="30" spans="2:6" ht="13.5" x14ac:dyDescent="0.25">
      <c r="B30" s="285" t="s">
        <v>88</v>
      </c>
      <c r="C30" s="286">
        <v>65760</v>
      </c>
      <c r="D30" s="152">
        <f>Tabla3[[#This Row],[TOTAL]]/Tabla3[[#Totals],[TOTAL]]</f>
        <v>6.4666031806719371E-3</v>
      </c>
      <c r="E30" s="286">
        <v>33848</v>
      </c>
      <c r="F30" s="286">
        <v>31912</v>
      </c>
    </row>
    <row r="31" spans="2:6" ht="13.5" x14ac:dyDescent="0.25">
      <c r="B31" s="285" t="s">
        <v>89</v>
      </c>
      <c r="C31" s="286">
        <v>63438</v>
      </c>
      <c r="D31" s="152">
        <f>Tabla3[[#This Row],[TOTAL]]/Tabla3[[#Totals],[TOTAL]]</f>
        <v>6.2382660063179185E-3</v>
      </c>
      <c r="E31" s="286">
        <v>33643</v>
      </c>
      <c r="F31" s="286">
        <v>29795</v>
      </c>
    </row>
    <row r="32" spans="2:6" ht="13.5" x14ac:dyDescent="0.25">
      <c r="B32" s="285" t="s">
        <v>110</v>
      </c>
      <c r="C32" s="286">
        <v>57390</v>
      </c>
      <c r="D32" s="152">
        <f>Tabla3[[#This Row],[TOTAL]]/Tabla3[[#Totals],[TOTAL]]</f>
        <v>5.6435273196283825E-3</v>
      </c>
      <c r="E32" s="286">
        <v>29824</v>
      </c>
      <c r="F32" s="286">
        <v>27566</v>
      </c>
    </row>
    <row r="33" spans="1:6" ht="13.5" x14ac:dyDescent="0.25">
      <c r="B33" s="285" t="s">
        <v>17</v>
      </c>
      <c r="C33" s="286">
        <v>56763</v>
      </c>
      <c r="D33" s="152">
        <f>Tabla3[[#This Row],[TOTAL]]/Tabla3[[#Totals],[TOTAL]]</f>
        <v>5.5818703823674138E-3</v>
      </c>
      <c r="E33" s="286">
        <v>29087</v>
      </c>
      <c r="F33" s="286">
        <v>27676</v>
      </c>
    </row>
    <row r="34" spans="1:6" ht="13.5" x14ac:dyDescent="0.25">
      <c r="B34" s="285" t="s">
        <v>87</v>
      </c>
      <c r="C34" s="286">
        <v>56027</v>
      </c>
      <c r="D34" s="152">
        <f>Tabla3[[#This Row],[TOTAL]]/Tabla3[[#Totals],[TOTAL]]</f>
        <v>5.5094947749924966E-3</v>
      </c>
      <c r="E34" s="286">
        <v>30520</v>
      </c>
      <c r="F34" s="286">
        <v>25507</v>
      </c>
    </row>
    <row r="35" spans="1:6" ht="13.5" x14ac:dyDescent="0.25">
      <c r="B35" s="285" t="s">
        <v>23</v>
      </c>
      <c r="C35" s="286">
        <v>34070</v>
      </c>
      <c r="D35" s="152">
        <f>Tabla3[[#This Row],[TOTAL]]/Tabla3[[#Totals],[TOTAL]]</f>
        <v>3.350321933781826E-3</v>
      </c>
      <c r="E35" s="286">
        <v>18186</v>
      </c>
      <c r="F35" s="286">
        <v>15884</v>
      </c>
    </row>
    <row r="36" spans="1:6" ht="14.25" customHeight="1" x14ac:dyDescent="0.25">
      <c r="A36" s="328"/>
      <c r="B36" s="329" t="s">
        <v>142</v>
      </c>
      <c r="C36" s="330">
        <f>SUBTOTAL(109,Tabla3[TOTAL])</f>
        <v>10169172</v>
      </c>
      <c r="D36" s="331"/>
      <c r="E36" s="330">
        <f>SUBTOTAL(109,Tabla3[Hombre])</f>
        <v>5082876</v>
      </c>
      <c r="F36" s="330">
        <f>SUBTOTAL(109,Tabla3[Mujer])</f>
        <v>5086296</v>
      </c>
    </row>
    <row r="37" spans="1:6" x14ac:dyDescent="0.25">
      <c r="C37" s="287"/>
      <c r="D37" s="151"/>
      <c r="E37" s="287"/>
      <c r="F37" s="287"/>
    </row>
    <row r="38" spans="1:6" x14ac:dyDescent="0.25">
      <c r="B38" s="284" t="s">
        <v>146</v>
      </c>
    </row>
    <row r="42" spans="1:6" x14ac:dyDescent="0.25">
      <c r="C42" s="284">
        <v>6796262</v>
      </c>
    </row>
    <row r="44" spans="1:6" x14ac:dyDescent="0.25">
      <c r="C44" s="284">
        <f>Tabla3[[#Totals],[TOTAL]]-C42</f>
        <v>3372910</v>
      </c>
    </row>
  </sheetData>
  <printOptions horizontalCentered="1"/>
  <pageMargins left="0.25" right="0.25" top="1.2650000000000001" bottom="0.75" header="0.3" footer="0.3"/>
  <pageSetup paperSize="9" scale="96" orientation="portrait" r:id="rId1"/>
  <headerFooter alignWithMargins="0">
    <oddFooter>&amp;RPágina &amp;P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1"/>
  <sheetViews>
    <sheetView topLeftCell="D10" zoomScaleNormal="100" workbookViewId="0">
      <selection activeCell="N18" sqref="N18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.28515625" hidden="1" customWidth="1"/>
    <col min="4" max="4" width="12.28515625" customWidth="1"/>
    <col min="5" max="5" width="11" customWidth="1"/>
    <col min="6" max="6" width="12.28515625" bestFit="1" customWidth="1"/>
    <col min="7" max="7" width="12.85546875" bestFit="1" customWidth="1"/>
    <col min="8" max="8" width="12.85546875" customWidth="1"/>
    <col min="9" max="9" width="9.85546875" bestFit="1" customWidth="1"/>
    <col min="10" max="10" width="15.28515625" bestFit="1" customWidth="1"/>
    <col min="11" max="11" width="9" customWidth="1"/>
    <col min="12" max="12" width="4" customWidth="1"/>
  </cols>
  <sheetData>
    <row r="6" spans="1:12" s="2" customFormat="1" ht="17.2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7" spans="1:12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2" ht="12.75" customHeight="1" x14ac:dyDescent="0.25">
      <c r="E9" s="1"/>
      <c r="F9" s="1"/>
      <c r="G9" s="1"/>
      <c r="H9" s="1"/>
      <c r="I9" s="1"/>
      <c r="J9" s="1"/>
    </row>
    <row r="10" spans="1:12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</row>
    <row r="11" spans="1:12" s="2" customFormat="1" ht="18.75" customHeight="1" x14ac:dyDescent="0.3">
      <c r="B11" s="311"/>
      <c r="C11" s="311"/>
      <c r="D11" s="462" t="s">
        <v>200</v>
      </c>
      <c r="E11" s="462"/>
      <c r="F11" s="462"/>
      <c r="G11" s="462"/>
      <c r="H11" s="462"/>
      <c r="I11" s="462"/>
      <c r="J11" s="462"/>
      <c r="K11" s="462"/>
      <c r="L11" s="311"/>
    </row>
    <row r="12" spans="1:12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8.75" customHeight="1" x14ac:dyDescent="0.35">
      <c r="D13" s="194" t="s">
        <v>198</v>
      </c>
      <c r="E13" s="215" t="s">
        <v>54</v>
      </c>
      <c r="F13" s="215" t="s">
        <v>55</v>
      </c>
      <c r="G13" s="215" t="s">
        <v>56</v>
      </c>
      <c r="H13" s="215" t="s">
        <v>57</v>
      </c>
      <c r="I13" s="215" t="s">
        <v>58</v>
      </c>
      <c r="J13" s="215" t="s">
        <v>59</v>
      </c>
      <c r="K13" s="196" t="s">
        <v>85</v>
      </c>
    </row>
    <row r="14" spans="1:12" ht="20.100000000000001" customHeight="1" x14ac:dyDescent="0.35">
      <c r="D14" s="221" t="s">
        <v>97</v>
      </c>
      <c r="E14" s="214">
        <v>8</v>
      </c>
      <c r="F14" s="214">
        <v>53</v>
      </c>
      <c r="G14" s="214">
        <v>24</v>
      </c>
      <c r="H14" s="214">
        <v>9</v>
      </c>
      <c r="I14" s="214">
        <v>3</v>
      </c>
      <c r="J14" s="214">
        <v>8</v>
      </c>
      <c r="K14" s="199">
        <f>SUM(E14:J14)</f>
        <v>105</v>
      </c>
    </row>
    <row r="15" spans="1:12" ht="20.100000000000001" customHeight="1" x14ac:dyDescent="0.35">
      <c r="D15" s="221" t="s">
        <v>98</v>
      </c>
      <c r="E15" s="214">
        <v>9</v>
      </c>
      <c r="F15" s="214">
        <v>48</v>
      </c>
      <c r="G15" s="214">
        <v>19</v>
      </c>
      <c r="H15" s="214">
        <v>19</v>
      </c>
      <c r="I15" s="214">
        <v>3</v>
      </c>
      <c r="J15" s="214">
        <v>12</v>
      </c>
      <c r="K15" s="199">
        <f t="shared" ref="K15:K25" si="0">SUM(E15:J15)</f>
        <v>110</v>
      </c>
    </row>
    <row r="16" spans="1:12" ht="20.100000000000001" customHeight="1" x14ac:dyDescent="0.35">
      <c r="D16" s="221" t="s">
        <v>99</v>
      </c>
      <c r="E16" s="220">
        <v>3</v>
      </c>
      <c r="F16" s="220">
        <v>71</v>
      </c>
      <c r="G16" s="220">
        <v>30</v>
      </c>
      <c r="H16" s="220">
        <v>8</v>
      </c>
      <c r="I16" s="220">
        <v>2</v>
      </c>
      <c r="J16" s="220">
        <v>8</v>
      </c>
      <c r="K16" s="199">
        <f t="shared" si="0"/>
        <v>122</v>
      </c>
    </row>
    <row r="17" spans="4:11" ht="20.100000000000001" customHeight="1" x14ac:dyDescent="0.35">
      <c r="D17" s="221" t="s">
        <v>100</v>
      </c>
      <c r="E17" s="214">
        <v>5</v>
      </c>
      <c r="F17" s="214">
        <v>62</v>
      </c>
      <c r="G17" s="214">
        <v>22</v>
      </c>
      <c r="H17" s="214">
        <v>12</v>
      </c>
      <c r="I17" s="214">
        <v>3</v>
      </c>
      <c r="J17" s="214">
        <v>6</v>
      </c>
      <c r="K17" s="199">
        <f t="shared" si="0"/>
        <v>110</v>
      </c>
    </row>
    <row r="18" spans="4:11" ht="20.100000000000001" customHeight="1" x14ac:dyDescent="0.35">
      <c r="D18" s="221" t="s">
        <v>101</v>
      </c>
      <c r="E18" s="214">
        <v>5</v>
      </c>
      <c r="F18" s="214">
        <v>54</v>
      </c>
      <c r="G18" s="214">
        <v>35</v>
      </c>
      <c r="H18" s="214">
        <v>14</v>
      </c>
      <c r="I18" s="214">
        <v>2</v>
      </c>
      <c r="J18" s="214">
        <v>11</v>
      </c>
      <c r="K18" s="199">
        <f t="shared" si="0"/>
        <v>121</v>
      </c>
    </row>
    <row r="19" spans="4:11" ht="20.100000000000001" customHeight="1" x14ac:dyDescent="0.35">
      <c r="D19" s="221" t="s">
        <v>102</v>
      </c>
      <c r="E19" s="214">
        <v>7</v>
      </c>
      <c r="F19" s="214">
        <v>59</v>
      </c>
      <c r="G19" s="214">
        <v>25</v>
      </c>
      <c r="H19" s="214">
        <v>10</v>
      </c>
      <c r="I19" s="214">
        <v>4</v>
      </c>
      <c r="J19" s="214">
        <v>17</v>
      </c>
      <c r="K19" s="199">
        <f t="shared" si="0"/>
        <v>122</v>
      </c>
    </row>
    <row r="20" spans="4:11" ht="20.100000000000001" customHeight="1" x14ac:dyDescent="0.35">
      <c r="D20" s="221" t="s">
        <v>103</v>
      </c>
      <c r="E20" s="214">
        <v>7</v>
      </c>
      <c r="F20" s="214">
        <v>76</v>
      </c>
      <c r="G20" s="214">
        <v>38</v>
      </c>
      <c r="H20" s="214">
        <v>12</v>
      </c>
      <c r="I20" s="214">
        <v>5</v>
      </c>
      <c r="J20" s="214">
        <v>7</v>
      </c>
      <c r="K20" s="199">
        <f t="shared" si="0"/>
        <v>145</v>
      </c>
    </row>
    <row r="21" spans="4:11" ht="20.100000000000001" customHeight="1" x14ac:dyDescent="0.35">
      <c r="D21" s="221" t="s">
        <v>104</v>
      </c>
      <c r="E21" s="214">
        <v>3</v>
      </c>
      <c r="F21" s="214">
        <v>50</v>
      </c>
      <c r="G21" s="214">
        <v>18</v>
      </c>
      <c r="H21" s="214">
        <v>6</v>
      </c>
      <c r="I21" s="214">
        <v>2</v>
      </c>
      <c r="J21" s="214">
        <v>6</v>
      </c>
      <c r="K21" s="199">
        <f t="shared" si="0"/>
        <v>85</v>
      </c>
    </row>
    <row r="22" spans="4:11" ht="20.100000000000001" customHeight="1" x14ac:dyDescent="0.35">
      <c r="D22" s="221" t="s">
        <v>105</v>
      </c>
      <c r="E22" s="214">
        <v>4</v>
      </c>
      <c r="F22" s="214">
        <v>47</v>
      </c>
      <c r="G22" s="214">
        <v>36</v>
      </c>
      <c r="H22" s="214">
        <v>15</v>
      </c>
      <c r="I22" s="214">
        <v>4</v>
      </c>
      <c r="J22" s="214">
        <v>9</v>
      </c>
      <c r="K22" s="199">
        <f t="shared" si="0"/>
        <v>115</v>
      </c>
    </row>
    <row r="23" spans="4:11" ht="20.100000000000001" customHeight="1" x14ac:dyDescent="0.35">
      <c r="D23" s="221" t="s">
        <v>106</v>
      </c>
      <c r="E23" s="214">
        <v>3</v>
      </c>
      <c r="F23" s="214">
        <v>23</v>
      </c>
      <c r="G23" s="214">
        <v>7</v>
      </c>
      <c r="H23" s="214">
        <v>4</v>
      </c>
      <c r="I23" s="214">
        <v>52</v>
      </c>
      <c r="J23" s="214">
        <v>3</v>
      </c>
      <c r="K23" s="199">
        <f t="shared" si="0"/>
        <v>92</v>
      </c>
    </row>
    <row r="24" spans="4:11" ht="20.100000000000001" customHeight="1" x14ac:dyDescent="0.35">
      <c r="D24" s="221" t="s">
        <v>107</v>
      </c>
      <c r="E24" s="197">
        <v>3</v>
      </c>
      <c r="F24" s="197">
        <v>36</v>
      </c>
      <c r="G24" s="197">
        <v>9</v>
      </c>
      <c r="H24" s="197">
        <v>3</v>
      </c>
      <c r="I24" s="197">
        <v>56</v>
      </c>
      <c r="J24" s="197">
        <v>5</v>
      </c>
      <c r="K24" s="199">
        <f t="shared" si="0"/>
        <v>112</v>
      </c>
    </row>
    <row r="25" spans="4:11" ht="20.100000000000001" customHeight="1" x14ac:dyDescent="0.35">
      <c r="D25" s="221" t="s">
        <v>108</v>
      </c>
      <c r="E25" s="210">
        <v>3</v>
      </c>
      <c r="F25" s="210">
        <v>76</v>
      </c>
      <c r="G25" s="210">
        <v>35</v>
      </c>
      <c r="H25" s="210">
        <v>8</v>
      </c>
      <c r="I25" s="210">
        <v>1</v>
      </c>
      <c r="J25" s="210">
        <v>13</v>
      </c>
      <c r="K25" s="199">
        <f t="shared" si="0"/>
        <v>136</v>
      </c>
    </row>
    <row r="26" spans="4:11" ht="20.100000000000001" customHeight="1" thickBot="1" x14ac:dyDescent="0.25">
      <c r="D26" s="217" t="s">
        <v>0</v>
      </c>
      <c r="E26" s="218">
        <f>SUM(E14:E25)</f>
        <v>60</v>
      </c>
      <c r="F26" s="218">
        <f t="shared" ref="F26:K26" si="1">SUM(F14:F25)</f>
        <v>655</v>
      </c>
      <c r="G26" s="218">
        <f t="shared" si="1"/>
        <v>298</v>
      </c>
      <c r="H26" s="218">
        <f t="shared" si="1"/>
        <v>120</v>
      </c>
      <c r="I26" s="218">
        <f t="shared" si="1"/>
        <v>137</v>
      </c>
      <c r="J26" s="218">
        <f t="shared" si="1"/>
        <v>105</v>
      </c>
      <c r="K26" s="218">
        <f t="shared" si="1"/>
        <v>1375</v>
      </c>
    </row>
    <row r="27" spans="4:11" ht="17.25" customHeight="1" x14ac:dyDescent="0.3">
      <c r="D27" s="186" t="s">
        <v>195</v>
      </c>
      <c r="E27" s="99"/>
      <c r="F27" s="99"/>
      <c r="G27" s="99"/>
      <c r="H27" s="99"/>
      <c r="I27" s="99"/>
      <c r="J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D11:K11"/>
    <mergeCell ref="A6:L6"/>
    <mergeCell ref="A7:L7"/>
    <mergeCell ref="A8:L8"/>
    <mergeCell ref="A10:L10"/>
  </mergeCells>
  <pageMargins left="0.39370078740157483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2"/>
  <sheetViews>
    <sheetView topLeftCell="A13" zoomScaleNormal="100" workbookViewId="0">
      <selection activeCell="R10" sqref="R10"/>
    </sheetView>
  </sheetViews>
  <sheetFormatPr baseColWidth="10" defaultColWidth="11.42578125" defaultRowHeight="12.75" x14ac:dyDescent="0.2"/>
  <cols>
    <col min="1" max="1" width="8.28515625" customWidth="1"/>
    <col min="2" max="2" width="11.42578125" customWidth="1"/>
    <col min="3" max="3" width="7.140625" customWidth="1"/>
    <col min="4" max="4" width="5.7109375" customWidth="1"/>
    <col min="5" max="5" width="6.85546875" bestFit="1" customWidth="1"/>
    <col min="6" max="13" width="5.7109375" customWidth="1"/>
    <col min="14" max="14" width="9" customWidth="1"/>
  </cols>
  <sheetData>
    <row r="6" spans="1:16" s="2" customFormat="1" ht="17.25" customHeight="1" x14ac:dyDescent="0.25">
      <c r="B6" s="458" t="s">
        <v>8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354"/>
      <c r="P6" s="354"/>
    </row>
    <row r="7" spans="1:16" ht="19.5" customHeight="1" x14ac:dyDescent="0.3">
      <c r="B7" s="459" t="s">
        <v>52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355"/>
      <c r="P7" s="355"/>
    </row>
    <row r="8" spans="1:16" ht="15.75" customHeight="1" x14ac:dyDescent="0.2">
      <c r="B8" s="442" t="s">
        <v>244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349"/>
      <c r="P8" s="349"/>
    </row>
    <row r="9" spans="1:16" ht="12.75" customHeight="1" x14ac:dyDescent="0.2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8.75" customHeight="1" x14ac:dyDescent="0.25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</row>
    <row r="11" spans="1:16" s="2" customFormat="1" ht="18.75" customHeight="1" x14ac:dyDescent="0.3">
      <c r="B11" s="462" t="s">
        <v>247</v>
      </c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311"/>
      <c r="P11" s="311"/>
    </row>
    <row r="12" spans="1:16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</row>
    <row r="13" spans="1:16" ht="67.5" customHeight="1" x14ac:dyDescent="0.35">
      <c r="B13" s="194" t="s">
        <v>198</v>
      </c>
      <c r="C13" s="388" t="s">
        <v>245</v>
      </c>
      <c r="D13" s="388" t="s">
        <v>337</v>
      </c>
      <c r="E13" s="388" t="s">
        <v>246</v>
      </c>
      <c r="F13" s="389" t="s">
        <v>249</v>
      </c>
      <c r="G13" s="389" t="s">
        <v>335</v>
      </c>
      <c r="H13" s="389" t="s">
        <v>399</v>
      </c>
      <c r="I13" s="389" t="s">
        <v>341</v>
      </c>
      <c r="J13" s="389" t="s">
        <v>338</v>
      </c>
      <c r="K13" s="389" t="s">
        <v>339</v>
      </c>
      <c r="L13" s="389" t="s">
        <v>398</v>
      </c>
      <c r="M13" s="389" t="s">
        <v>340</v>
      </c>
      <c r="N13" s="196" t="s">
        <v>85</v>
      </c>
    </row>
    <row r="14" spans="1:16" ht="18" customHeight="1" x14ac:dyDescent="0.35">
      <c r="B14" s="221" t="s">
        <v>97</v>
      </c>
      <c r="C14" s="214">
        <v>93</v>
      </c>
      <c r="D14" s="214">
        <v>0</v>
      </c>
      <c r="E14" s="214">
        <v>12</v>
      </c>
      <c r="F14" s="350">
        <v>0</v>
      </c>
      <c r="G14" s="350">
        <v>0</v>
      </c>
      <c r="H14" s="350">
        <v>0</v>
      </c>
      <c r="I14" s="350">
        <v>0</v>
      </c>
      <c r="J14" s="350">
        <v>0</v>
      </c>
      <c r="K14" s="350">
        <v>0</v>
      </c>
      <c r="L14" s="350">
        <v>0</v>
      </c>
      <c r="M14" s="350">
        <v>0</v>
      </c>
      <c r="N14" s="199">
        <f>SUM(C14:M14)</f>
        <v>105</v>
      </c>
    </row>
    <row r="15" spans="1:16" ht="18" customHeight="1" x14ac:dyDescent="0.35">
      <c r="B15" s="221" t="s">
        <v>98</v>
      </c>
      <c r="C15" s="214">
        <v>100</v>
      </c>
      <c r="D15" s="214">
        <v>0</v>
      </c>
      <c r="E15" s="214">
        <v>10</v>
      </c>
      <c r="F15" s="350">
        <v>0</v>
      </c>
      <c r="G15" s="350">
        <v>0</v>
      </c>
      <c r="H15" s="350">
        <v>0</v>
      </c>
      <c r="I15" s="350">
        <v>0</v>
      </c>
      <c r="J15" s="350">
        <v>0</v>
      </c>
      <c r="K15" s="350">
        <v>0</v>
      </c>
      <c r="L15" s="350">
        <v>0</v>
      </c>
      <c r="M15" s="350">
        <v>0</v>
      </c>
      <c r="N15" s="199">
        <f t="shared" ref="N15:N25" si="0">SUM(C15:M15)</f>
        <v>110</v>
      </c>
    </row>
    <row r="16" spans="1:16" ht="18" customHeight="1" x14ac:dyDescent="0.35">
      <c r="B16" s="221" t="s">
        <v>99</v>
      </c>
      <c r="C16" s="220">
        <v>101</v>
      </c>
      <c r="D16" s="220">
        <v>0</v>
      </c>
      <c r="E16" s="220">
        <v>20</v>
      </c>
      <c r="F16" s="351">
        <v>1</v>
      </c>
      <c r="G16" s="351">
        <v>0</v>
      </c>
      <c r="H16" s="351">
        <v>0</v>
      </c>
      <c r="I16" s="351">
        <v>0</v>
      </c>
      <c r="J16" s="351">
        <v>0</v>
      </c>
      <c r="K16" s="351">
        <v>0</v>
      </c>
      <c r="L16" s="351">
        <v>0</v>
      </c>
      <c r="M16" s="351">
        <v>0</v>
      </c>
      <c r="N16" s="199">
        <f t="shared" si="0"/>
        <v>122</v>
      </c>
    </row>
    <row r="17" spans="2:14" ht="18" customHeight="1" x14ac:dyDescent="0.35">
      <c r="B17" s="221" t="s">
        <v>100</v>
      </c>
      <c r="C17" s="214">
        <v>93</v>
      </c>
      <c r="D17" s="214">
        <v>0</v>
      </c>
      <c r="E17" s="214">
        <v>17</v>
      </c>
      <c r="F17" s="350">
        <v>0</v>
      </c>
      <c r="G17" s="350">
        <v>0</v>
      </c>
      <c r="H17" s="350">
        <v>0</v>
      </c>
      <c r="I17" s="350">
        <v>0</v>
      </c>
      <c r="J17" s="350">
        <v>0</v>
      </c>
      <c r="K17" s="350">
        <v>0</v>
      </c>
      <c r="L17" s="350">
        <v>0</v>
      </c>
      <c r="M17" s="350">
        <v>0</v>
      </c>
      <c r="N17" s="199">
        <f t="shared" si="0"/>
        <v>110</v>
      </c>
    </row>
    <row r="18" spans="2:14" ht="18" customHeight="1" x14ac:dyDescent="0.35">
      <c r="B18" s="221" t="s">
        <v>101</v>
      </c>
      <c r="C18" s="214">
        <v>105</v>
      </c>
      <c r="D18" s="214">
        <v>0</v>
      </c>
      <c r="E18" s="214">
        <v>16</v>
      </c>
      <c r="F18" s="350">
        <v>0</v>
      </c>
      <c r="G18" s="350">
        <v>0</v>
      </c>
      <c r="H18" s="350">
        <v>0</v>
      </c>
      <c r="I18" s="350">
        <v>0</v>
      </c>
      <c r="J18" s="350">
        <v>0</v>
      </c>
      <c r="K18" s="350">
        <v>0</v>
      </c>
      <c r="L18" s="350">
        <v>0</v>
      </c>
      <c r="M18" s="350">
        <v>0</v>
      </c>
      <c r="N18" s="199">
        <f t="shared" si="0"/>
        <v>121</v>
      </c>
    </row>
    <row r="19" spans="2:14" ht="18" customHeight="1" x14ac:dyDescent="0.35">
      <c r="B19" s="221" t="s">
        <v>102</v>
      </c>
      <c r="C19" s="214">
        <v>106</v>
      </c>
      <c r="D19" s="214">
        <v>0</v>
      </c>
      <c r="E19" s="214">
        <v>14</v>
      </c>
      <c r="F19" s="350">
        <v>0</v>
      </c>
      <c r="G19" s="350">
        <v>1</v>
      </c>
      <c r="H19" s="350">
        <v>1</v>
      </c>
      <c r="I19" s="350">
        <v>0</v>
      </c>
      <c r="J19" s="350">
        <v>0</v>
      </c>
      <c r="K19" s="350">
        <v>0</v>
      </c>
      <c r="L19" s="350">
        <v>0</v>
      </c>
      <c r="M19" s="350">
        <v>0</v>
      </c>
      <c r="N19" s="199">
        <f t="shared" si="0"/>
        <v>122</v>
      </c>
    </row>
    <row r="20" spans="2:14" ht="18" customHeight="1" x14ac:dyDescent="0.35">
      <c r="B20" s="221" t="s">
        <v>103</v>
      </c>
      <c r="C20" s="214">
        <v>122</v>
      </c>
      <c r="D20" s="214">
        <v>0</v>
      </c>
      <c r="E20" s="214">
        <v>20</v>
      </c>
      <c r="F20" s="350">
        <v>0</v>
      </c>
      <c r="G20" s="350">
        <v>0</v>
      </c>
      <c r="H20" s="350">
        <v>0</v>
      </c>
      <c r="I20" s="350">
        <v>2</v>
      </c>
      <c r="J20" s="350">
        <v>0</v>
      </c>
      <c r="K20" s="350">
        <v>0</v>
      </c>
      <c r="L20" s="350">
        <v>0</v>
      </c>
      <c r="M20" s="350">
        <v>1</v>
      </c>
      <c r="N20" s="199">
        <f t="shared" si="0"/>
        <v>145</v>
      </c>
    </row>
    <row r="21" spans="2:14" ht="18" customHeight="1" x14ac:dyDescent="0.35">
      <c r="B21" s="221" t="s">
        <v>104</v>
      </c>
      <c r="C21" s="214">
        <v>77</v>
      </c>
      <c r="D21" s="214">
        <v>0</v>
      </c>
      <c r="E21" s="214">
        <v>7</v>
      </c>
      <c r="F21" s="350">
        <v>0</v>
      </c>
      <c r="G21" s="350">
        <v>0</v>
      </c>
      <c r="H21" s="350">
        <v>0</v>
      </c>
      <c r="I21" s="350">
        <v>0</v>
      </c>
      <c r="J21" s="350">
        <v>0</v>
      </c>
      <c r="K21" s="350">
        <v>0</v>
      </c>
      <c r="L21" s="350">
        <v>1</v>
      </c>
      <c r="M21" s="350">
        <v>0</v>
      </c>
      <c r="N21" s="199">
        <f t="shared" si="0"/>
        <v>85</v>
      </c>
    </row>
    <row r="22" spans="2:14" ht="18" customHeight="1" x14ac:dyDescent="0.35">
      <c r="B22" s="221" t="s">
        <v>105</v>
      </c>
      <c r="C22" s="214">
        <v>103</v>
      </c>
      <c r="D22" s="214">
        <v>1</v>
      </c>
      <c r="E22" s="214">
        <v>9</v>
      </c>
      <c r="F22" s="350">
        <v>0</v>
      </c>
      <c r="G22" s="350">
        <v>0</v>
      </c>
      <c r="H22" s="350">
        <v>0</v>
      </c>
      <c r="I22" s="350">
        <v>0</v>
      </c>
      <c r="J22" s="350">
        <v>1</v>
      </c>
      <c r="K22" s="350">
        <v>1</v>
      </c>
      <c r="L22" s="350">
        <v>0</v>
      </c>
      <c r="M22" s="350">
        <v>0</v>
      </c>
      <c r="N22" s="199">
        <f t="shared" si="0"/>
        <v>115</v>
      </c>
    </row>
    <row r="23" spans="2:14" ht="18" customHeight="1" x14ac:dyDescent="0.35">
      <c r="B23" s="221" t="s">
        <v>106</v>
      </c>
      <c r="C23" s="214">
        <v>80</v>
      </c>
      <c r="D23" s="214">
        <v>0</v>
      </c>
      <c r="E23" s="214">
        <v>11</v>
      </c>
      <c r="F23" s="350">
        <v>0</v>
      </c>
      <c r="G23" s="350">
        <v>0</v>
      </c>
      <c r="H23" s="350">
        <v>0</v>
      </c>
      <c r="I23" s="350">
        <v>1</v>
      </c>
      <c r="J23" s="350">
        <v>0</v>
      </c>
      <c r="K23" s="350">
        <v>0</v>
      </c>
      <c r="L23" s="350">
        <v>0</v>
      </c>
      <c r="M23" s="350">
        <v>0</v>
      </c>
      <c r="N23" s="199">
        <f t="shared" si="0"/>
        <v>92</v>
      </c>
    </row>
    <row r="24" spans="2:14" ht="18" customHeight="1" x14ac:dyDescent="0.35">
      <c r="B24" s="221" t="s">
        <v>107</v>
      </c>
      <c r="C24" s="197">
        <v>102</v>
      </c>
      <c r="D24" s="197">
        <v>0</v>
      </c>
      <c r="E24" s="197">
        <v>9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1</v>
      </c>
      <c r="N24" s="199">
        <f t="shared" si="0"/>
        <v>112</v>
      </c>
    </row>
    <row r="25" spans="2:14" ht="18" customHeight="1" x14ac:dyDescent="0.35">
      <c r="B25" s="221" t="s">
        <v>108</v>
      </c>
      <c r="C25" s="210">
        <v>114</v>
      </c>
      <c r="D25" s="210">
        <v>0</v>
      </c>
      <c r="E25" s="210">
        <v>21</v>
      </c>
      <c r="F25" s="353">
        <v>0</v>
      </c>
      <c r="G25" s="353">
        <v>0</v>
      </c>
      <c r="H25" s="353">
        <v>0</v>
      </c>
      <c r="I25" s="353">
        <v>0</v>
      </c>
      <c r="J25" s="353">
        <v>0</v>
      </c>
      <c r="K25" s="353">
        <v>0</v>
      </c>
      <c r="L25" s="353">
        <v>0</v>
      </c>
      <c r="M25" s="353">
        <v>1</v>
      </c>
      <c r="N25" s="199">
        <f t="shared" si="0"/>
        <v>136</v>
      </c>
    </row>
    <row r="26" spans="2:14" ht="18" customHeight="1" thickBot="1" x14ac:dyDescent="0.25">
      <c r="B26" s="217" t="s">
        <v>0</v>
      </c>
      <c r="C26" s="218">
        <f>SUM(C14:C25)</f>
        <v>1196</v>
      </c>
      <c r="D26" s="218">
        <f t="shared" ref="D26:M26" si="1">SUM(D14:D25)</f>
        <v>1</v>
      </c>
      <c r="E26" s="218">
        <f t="shared" si="1"/>
        <v>166</v>
      </c>
      <c r="F26" s="218">
        <f t="shared" si="1"/>
        <v>1</v>
      </c>
      <c r="G26" s="218">
        <f t="shared" si="1"/>
        <v>1</v>
      </c>
      <c r="H26" s="218">
        <f t="shared" si="1"/>
        <v>1</v>
      </c>
      <c r="I26" s="218">
        <f t="shared" si="1"/>
        <v>3</v>
      </c>
      <c r="J26" s="218">
        <f t="shared" si="1"/>
        <v>1</v>
      </c>
      <c r="K26" s="218">
        <f t="shared" si="1"/>
        <v>1</v>
      </c>
      <c r="L26" s="218">
        <f t="shared" si="1"/>
        <v>1</v>
      </c>
      <c r="M26" s="218">
        <f t="shared" si="1"/>
        <v>3</v>
      </c>
      <c r="N26" s="219">
        <f t="shared" ref="N26" si="2">SUM(N14:N25)</f>
        <v>1375</v>
      </c>
    </row>
    <row r="27" spans="2:14" ht="18" customHeight="1" thickBot="1" x14ac:dyDescent="0.25">
      <c r="B27" s="434" t="s">
        <v>400</v>
      </c>
      <c r="C27" s="436">
        <f>C26/$N$26</f>
        <v>0.86981818181818182</v>
      </c>
      <c r="D27" s="436">
        <f t="shared" ref="D27:M27" si="3">D26/$N$26</f>
        <v>7.2727272727272723E-4</v>
      </c>
      <c r="E27" s="436">
        <f t="shared" si="3"/>
        <v>0.12072727272727272</v>
      </c>
      <c r="F27" s="436">
        <f t="shared" si="3"/>
        <v>7.2727272727272723E-4</v>
      </c>
      <c r="G27" s="436">
        <f t="shared" si="3"/>
        <v>7.2727272727272723E-4</v>
      </c>
      <c r="H27" s="436">
        <f t="shared" si="3"/>
        <v>7.2727272727272723E-4</v>
      </c>
      <c r="I27" s="436">
        <f t="shared" si="3"/>
        <v>2.1818181818181819E-3</v>
      </c>
      <c r="J27" s="436">
        <f t="shared" si="3"/>
        <v>7.2727272727272723E-4</v>
      </c>
      <c r="K27" s="436">
        <f t="shared" si="3"/>
        <v>7.2727272727272723E-4</v>
      </c>
      <c r="L27" s="436">
        <f t="shared" si="3"/>
        <v>7.2727272727272723E-4</v>
      </c>
      <c r="M27" s="436">
        <f t="shared" si="3"/>
        <v>2.1818181818181819E-3</v>
      </c>
      <c r="N27" s="435"/>
    </row>
    <row r="28" spans="2:14" ht="17.25" customHeight="1" x14ac:dyDescent="0.3">
      <c r="B28" s="186" t="s">
        <v>195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35" spans="16:16" x14ac:dyDescent="0.2">
      <c r="P35" s="103"/>
    </row>
    <row r="36" spans="16:16" x14ac:dyDescent="0.2">
      <c r="P36" s="103"/>
    </row>
    <row r="37" spans="16:16" x14ac:dyDescent="0.2">
      <c r="P37" s="103"/>
    </row>
    <row r="38" spans="16:16" x14ac:dyDescent="0.2">
      <c r="P38" s="103"/>
    </row>
    <row r="39" spans="16:16" x14ac:dyDescent="0.2">
      <c r="P39" s="103"/>
    </row>
    <row r="40" spans="16:16" x14ac:dyDescent="0.2">
      <c r="P40" s="103"/>
    </row>
    <row r="41" spans="16:16" x14ac:dyDescent="0.2">
      <c r="P41" s="103"/>
    </row>
    <row r="42" spans="16:16" x14ac:dyDescent="0.2">
      <c r="P42" s="103"/>
    </row>
  </sheetData>
  <mergeCells count="4">
    <mergeCell ref="B6:N6"/>
    <mergeCell ref="B7:N7"/>
    <mergeCell ref="B8:N8"/>
    <mergeCell ref="B11:N11"/>
  </mergeCells>
  <pageMargins left="0.39370078740157483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1"/>
  <sheetViews>
    <sheetView workbookViewId="0"/>
  </sheetViews>
  <sheetFormatPr baseColWidth="10" defaultColWidth="11.42578125" defaultRowHeight="12.75" x14ac:dyDescent="0.2"/>
  <cols>
    <col min="1" max="1" width="7" customWidth="1"/>
    <col min="2" max="2" width="7.5703125" customWidth="1"/>
    <col min="3" max="3" width="16.85546875" customWidth="1"/>
    <col min="4" max="4" width="16.42578125" customWidth="1"/>
    <col min="5" max="5" width="14.85546875" customWidth="1"/>
    <col min="6" max="6" width="16.140625" customWidth="1"/>
    <col min="7" max="7" width="7.5703125" customWidth="1"/>
  </cols>
  <sheetData>
    <row r="6" spans="1:11" s="2" customFormat="1" ht="15" x14ac:dyDescent="0.25">
      <c r="A6" s="458" t="s">
        <v>8</v>
      </c>
      <c r="B6" s="458"/>
      <c r="C6" s="458"/>
      <c r="D6" s="458"/>
      <c r="E6" s="458"/>
      <c r="F6" s="458"/>
      <c r="G6" s="458"/>
      <c r="H6" s="458"/>
    </row>
    <row r="7" spans="1:11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</row>
    <row r="8" spans="1:11" ht="12.75" customHeight="1" x14ac:dyDescent="0.25">
      <c r="A8" s="464" t="s">
        <v>244</v>
      </c>
      <c r="B8" s="464"/>
      <c r="C8" s="464"/>
      <c r="D8" s="464"/>
      <c r="E8" s="464"/>
      <c r="F8" s="464"/>
      <c r="G8" s="464"/>
      <c r="H8" s="464"/>
    </row>
    <row r="9" spans="1:11" ht="12.75" customHeight="1" x14ac:dyDescent="0.25">
      <c r="A9" s="1"/>
      <c r="B9" s="1"/>
      <c r="C9" s="1"/>
      <c r="D9" s="1"/>
      <c r="E9" s="1"/>
      <c r="F9" s="1"/>
      <c r="G9" s="1"/>
    </row>
    <row r="10" spans="1:11" ht="18" customHeight="1" x14ac:dyDescent="0.3">
      <c r="A10" s="463"/>
      <c r="B10" s="463"/>
      <c r="C10" s="463"/>
      <c r="D10" s="463"/>
      <c r="E10" s="463"/>
      <c r="F10" s="463"/>
      <c r="G10" s="463"/>
    </row>
    <row r="11" spans="1:11" ht="17.25" customHeight="1" x14ac:dyDescent="0.3">
      <c r="A11" s="462" t="s">
        <v>201</v>
      </c>
      <c r="B11" s="462"/>
      <c r="C11" s="462"/>
      <c r="D11" s="462"/>
      <c r="E11" s="462"/>
      <c r="F11" s="462"/>
      <c r="G11" s="462"/>
      <c r="H11" s="462"/>
    </row>
    <row r="12" spans="1:11" ht="17.25" customHeight="1" thickBot="1" x14ac:dyDescent="0.35">
      <c r="A12" s="222"/>
      <c r="B12" s="222"/>
      <c r="C12" s="222"/>
      <c r="D12" s="222"/>
      <c r="E12" s="222"/>
      <c r="F12" s="222"/>
      <c r="G12" s="222"/>
      <c r="H12" s="222"/>
    </row>
    <row r="13" spans="1:11" ht="30" x14ac:dyDescent="0.3">
      <c r="C13" s="312" t="s">
        <v>198</v>
      </c>
      <c r="D13" s="313" t="s">
        <v>202</v>
      </c>
      <c r="E13" s="313" t="s">
        <v>203</v>
      </c>
      <c r="F13" s="314" t="s">
        <v>204</v>
      </c>
    </row>
    <row r="14" spans="1:11" ht="20.25" customHeight="1" x14ac:dyDescent="0.2">
      <c r="C14" s="223" t="s">
        <v>97</v>
      </c>
      <c r="D14" s="224">
        <v>88</v>
      </c>
      <c r="E14" s="224">
        <v>17</v>
      </c>
      <c r="F14" s="225">
        <f>SUM(D14:E14)</f>
        <v>105</v>
      </c>
      <c r="H14" s="105"/>
      <c r="I14" s="105"/>
      <c r="J14" s="105"/>
      <c r="K14" s="105"/>
    </row>
    <row r="15" spans="1:11" ht="17.100000000000001" customHeight="1" x14ac:dyDescent="0.2">
      <c r="C15" s="223" t="s">
        <v>98</v>
      </c>
      <c r="D15" s="224">
        <v>99</v>
      </c>
      <c r="E15" s="224">
        <v>11</v>
      </c>
      <c r="F15" s="225">
        <f t="shared" ref="F15:F25" si="0">SUM(D15:E15)</f>
        <v>110</v>
      </c>
      <c r="H15" s="105"/>
      <c r="I15" s="105"/>
      <c r="J15" s="105"/>
      <c r="K15" s="105"/>
    </row>
    <row r="16" spans="1:11" ht="17.100000000000001" customHeight="1" x14ac:dyDescent="0.2">
      <c r="C16" s="223" t="s">
        <v>99</v>
      </c>
      <c r="D16" s="226">
        <v>106</v>
      </c>
      <c r="E16" s="226">
        <v>16</v>
      </c>
      <c r="F16" s="225">
        <f t="shared" si="0"/>
        <v>122</v>
      </c>
      <c r="H16" s="4"/>
      <c r="I16" s="4"/>
      <c r="J16" s="4"/>
      <c r="K16" s="4"/>
    </row>
    <row r="17" spans="1:11" ht="17.100000000000001" customHeight="1" x14ac:dyDescent="0.3">
      <c r="C17" s="223" t="s">
        <v>100</v>
      </c>
      <c r="D17" s="224">
        <v>98</v>
      </c>
      <c r="E17" s="224">
        <v>12</v>
      </c>
      <c r="F17" s="225">
        <f t="shared" si="0"/>
        <v>110</v>
      </c>
      <c r="H17" s="5"/>
      <c r="I17" s="5"/>
      <c r="J17" s="5"/>
      <c r="K17" s="5"/>
    </row>
    <row r="18" spans="1:11" ht="17.100000000000001" customHeight="1" x14ac:dyDescent="0.2">
      <c r="C18" s="223" t="s">
        <v>101</v>
      </c>
      <c r="D18" s="226">
        <v>110</v>
      </c>
      <c r="E18" s="226">
        <v>11</v>
      </c>
      <c r="F18" s="225">
        <f t="shared" si="0"/>
        <v>121</v>
      </c>
    </row>
    <row r="19" spans="1:11" ht="17.100000000000001" customHeight="1" x14ac:dyDescent="0.2">
      <c r="C19" s="223" t="s">
        <v>102</v>
      </c>
      <c r="D19" s="224">
        <v>105</v>
      </c>
      <c r="E19" s="224">
        <v>17</v>
      </c>
      <c r="F19" s="225">
        <f t="shared" si="0"/>
        <v>122</v>
      </c>
    </row>
    <row r="20" spans="1:11" ht="17.100000000000001" customHeight="1" x14ac:dyDescent="0.2">
      <c r="C20" s="223" t="s">
        <v>103</v>
      </c>
      <c r="D20" s="226">
        <v>128</v>
      </c>
      <c r="E20" s="226">
        <v>17</v>
      </c>
      <c r="F20" s="225">
        <f t="shared" si="0"/>
        <v>145</v>
      </c>
    </row>
    <row r="21" spans="1:11" ht="17.100000000000001" customHeight="1" x14ac:dyDescent="0.2">
      <c r="C21" s="223" t="s">
        <v>104</v>
      </c>
      <c r="D21" s="226">
        <v>72</v>
      </c>
      <c r="E21" s="226">
        <v>13</v>
      </c>
      <c r="F21" s="225">
        <f t="shared" si="0"/>
        <v>85</v>
      </c>
    </row>
    <row r="22" spans="1:11" ht="17.100000000000001" customHeight="1" x14ac:dyDescent="0.2">
      <c r="C22" s="223" t="s">
        <v>105</v>
      </c>
      <c r="D22" s="226">
        <v>103</v>
      </c>
      <c r="E22" s="226">
        <v>12</v>
      </c>
      <c r="F22" s="225">
        <f t="shared" si="0"/>
        <v>115</v>
      </c>
    </row>
    <row r="23" spans="1:11" ht="17.100000000000001" customHeight="1" x14ac:dyDescent="0.2">
      <c r="C23" s="223" t="s">
        <v>106</v>
      </c>
      <c r="D23" s="224">
        <v>82</v>
      </c>
      <c r="E23" s="224">
        <v>10</v>
      </c>
      <c r="F23" s="225">
        <f t="shared" si="0"/>
        <v>92</v>
      </c>
    </row>
    <row r="24" spans="1:11" ht="17.100000000000001" customHeight="1" x14ac:dyDescent="0.2">
      <c r="C24" s="223" t="s">
        <v>107</v>
      </c>
      <c r="D24" s="226">
        <v>99</v>
      </c>
      <c r="E24" s="227">
        <v>13</v>
      </c>
      <c r="F24" s="225">
        <f t="shared" si="0"/>
        <v>112</v>
      </c>
    </row>
    <row r="25" spans="1:11" ht="16.5" customHeight="1" x14ac:dyDescent="0.2">
      <c r="C25" s="223" t="s">
        <v>108</v>
      </c>
      <c r="D25" s="227">
        <v>123</v>
      </c>
      <c r="E25" s="227">
        <v>13</v>
      </c>
      <c r="F25" s="225">
        <f t="shared" si="0"/>
        <v>136</v>
      </c>
    </row>
    <row r="26" spans="1:11" ht="20.100000000000001" customHeight="1" thickBot="1" x14ac:dyDescent="0.25">
      <c r="C26" s="229" t="s">
        <v>142</v>
      </c>
      <c r="D26" s="228">
        <f>SUM(D14:D25)</f>
        <v>1213</v>
      </c>
      <c r="E26" s="228">
        <f t="shared" ref="E26:F26" si="1">SUM(E14:E25)</f>
        <v>162</v>
      </c>
      <c r="F26" s="228">
        <f t="shared" si="1"/>
        <v>1375</v>
      </c>
    </row>
    <row r="27" spans="1:11" ht="14.25" x14ac:dyDescent="0.3">
      <c r="C27" s="99" t="s">
        <v>220</v>
      </c>
      <c r="D27" s="106"/>
      <c r="E27" s="106"/>
      <c r="F27" s="2"/>
      <c r="G27" s="2"/>
      <c r="H27" s="2"/>
    </row>
    <row r="28" spans="1:11" ht="14.25" x14ac:dyDescent="0.3">
      <c r="A28" s="99"/>
      <c r="B28" s="99"/>
      <c r="C28" s="99"/>
      <c r="D28" s="99"/>
      <c r="E28" s="99"/>
    </row>
    <row r="51" spans="1:2" ht="14.25" x14ac:dyDescent="0.3">
      <c r="A51" s="98"/>
      <c r="B51" s="98"/>
    </row>
  </sheetData>
  <mergeCells count="5">
    <mergeCell ref="A11:H11"/>
    <mergeCell ref="A10:G10"/>
    <mergeCell ref="A6:H6"/>
    <mergeCell ref="A7:H7"/>
    <mergeCell ref="A8:H8"/>
  </mergeCells>
  <pageMargins left="0.59055118110236204" right="0.39370078740157499" top="0.3" bottom="0.39370078740157499" header="0.39370078740157499" footer="0.39370078740157499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31"/>
  <sheetViews>
    <sheetView topLeftCell="A7" zoomScale="115" zoomScaleNormal="115" workbookViewId="0">
      <selection activeCell="H14" sqref="H14"/>
    </sheetView>
  </sheetViews>
  <sheetFormatPr baseColWidth="10" defaultColWidth="11.42578125" defaultRowHeight="12.75" x14ac:dyDescent="0.2"/>
  <cols>
    <col min="1" max="1" width="6.7109375" customWidth="1"/>
    <col min="2" max="2" width="10.7109375" customWidth="1"/>
    <col min="3" max="3" width="10.85546875" customWidth="1"/>
    <col min="4" max="4" width="19" customWidth="1"/>
    <col min="5" max="5" width="11.5703125" customWidth="1"/>
    <col min="6" max="6" width="18.42578125" customWidth="1"/>
    <col min="7" max="7" width="13.85546875" customWidth="1"/>
    <col min="8" max="8" width="21" customWidth="1"/>
    <col min="9" max="9" width="2.5703125" customWidth="1"/>
  </cols>
  <sheetData>
    <row r="6" spans="1:18" s="2" customFormat="1" ht="1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</row>
    <row r="7" spans="1:18" s="2" customFormat="1" ht="19.5" customHeight="1" x14ac:dyDescent="0.3">
      <c r="A7" s="466" t="s">
        <v>52</v>
      </c>
      <c r="B7" s="466"/>
      <c r="C7" s="466"/>
      <c r="D7" s="466"/>
      <c r="E7" s="466"/>
      <c r="F7" s="466"/>
      <c r="G7" s="466"/>
      <c r="H7" s="466"/>
      <c r="I7" s="466"/>
    </row>
    <row r="8" spans="1:18" ht="15.75" customHeight="1" x14ac:dyDescent="0.25">
      <c r="A8" s="464" t="s">
        <v>244</v>
      </c>
      <c r="B8" s="464"/>
      <c r="C8" s="464"/>
      <c r="D8" s="464"/>
      <c r="E8" s="464"/>
      <c r="F8" s="464"/>
      <c r="G8" s="464"/>
      <c r="H8" s="464"/>
      <c r="I8" s="464"/>
    </row>
    <row r="9" spans="1:18" ht="18" customHeight="1" x14ac:dyDescent="0.3">
      <c r="A9" s="281"/>
      <c r="B9" s="281"/>
      <c r="C9" s="281"/>
      <c r="D9" s="281"/>
      <c r="E9" s="281"/>
      <c r="F9" s="281"/>
      <c r="G9" s="281"/>
      <c r="H9" s="281"/>
      <c r="I9" s="281"/>
    </row>
    <row r="10" spans="1:18" ht="18.75" customHeight="1" x14ac:dyDescent="0.25">
      <c r="B10" s="467" t="s">
        <v>401</v>
      </c>
      <c r="C10" s="467"/>
      <c r="D10" s="467"/>
      <c r="E10" s="467"/>
      <c r="F10" s="467"/>
      <c r="G10" s="467"/>
      <c r="H10" s="467"/>
      <c r="I10" s="315"/>
    </row>
    <row r="11" spans="1:18" ht="13.5" customHeight="1" thickBot="1" x14ac:dyDescent="0.35">
      <c r="B11" s="465"/>
      <c r="C11" s="465"/>
      <c r="D11" s="95"/>
      <c r="E11" s="95"/>
      <c r="F11" s="95"/>
      <c r="G11" s="95"/>
      <c r="H11" s="104"/>
    </row>
    <row r="12" spans="1:18" ht="44.25" customHeight="1" x14ac:dyDescent="0.3">
      <c r="B12" s="172" t="s">
        <v>198</v>
      </c>
      <c r="C12" s="232" t="s">
        <v>204</v>
      </c>
      <c r="D12" s="369" t="s">
        <v>205</v>
      </c>
      <c r="E12" s="232" t="s">
        <v>206</v>
      </c>
      <c r="F12" s="232" t="s">
        <v>207</v>
      </c>
      <c r="G12" s="232" t="s">
        <v>203</v>
      </c>
      <c r="H12" s="282" t="s">
        <v>208</v>
      </c>
    </row>
    <row r="13" spans="1:18" ht="18" customHeight="1" x14ac:dyDescent="0.2">
      <c r="B13" s="169" t="s">
        <v>97</v>
      </c>
      <c r="C13" s="168">
        <v>105</v>
      </c>
      <c r="D13" s="316">
        <f xml:space="preserve"> (100000/10266149)*(C13*12)</f>
        <v>12.273346120341715</v>
      </c>
      <c r="E13" s="168">
        <v>88</v>
      </c>
      <c r="F13" s="316">
        <f xml:space="preserve"> (100000/10266149)*(E13*12)</f>
        <v>10.286232938953058</v>
      </c>
      <c r="G13" s="168">
        <v>17</v>
      </c>
      <c r="H13" s="317">
        <f xml:space="preserve"> (100000/10266149)*(G13*12)</f>
        <v>1.9871131813886589</v>
      </c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ht="18" customHeight="1" x14ac:dyDescent="0.2">
      <c r="B14" s="169" t="s">
        <v>98</v>
      </c>
      <c r="C14" s="168">
        <v>110</v>
      </c>
      <c r="D14" s="316">
        <f t="shared" ref="D14:D22" si="0" xml:space="preserve"> (100000/10075045)*(C14*12)</f>
        <v>13.101678454041645</v>
      </c>
      <c r="E14" s="168">
        <v>99</v>
      </c>
      <c r="F14" s="316">
        <f t="shared" ref="F14:F24" si="1" xml:space="preserve"> (100000/10169172)*(E14*12)</f>
        <v>11.682367059973025</v>
      </c>
      <c r="G14" s="168">
        <v>11</v>
      </c>
      <c r="H14" s="317">
        <f t="shared" ref="H14:H24" si="2" xml:space="preserve"> (100000/10169172)*(G14*12)</f>
        <v>1.2980407844414472</v>
      </c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18" customHeight="1" x14ac:dyDescent="0.2">
      <c r="B15" s="169" t="s">
        <v>99</v>
      </c>
      <c r="C15" s="168">
        <v>122</v>
      </c>
      <c r="D15" s="316">
        <f t="shared" si="0"/>
        <v>14.530952467209824</v>
      </c>
      <c r="E15" s="168">
        <v>106</v>
      </c>
      <c r="F15" s="316">
        <f t="shared" si="1"/>
        <v>12.50839301370849</v>
      </c>
      <c r="G15" s="168">
        <v>16</v>
      </c>
      <c r="H15" s="317">
        <f t="shared" si="2"/>
        <v>1.8880593228239231</v>
      </c>
      <c r="J15" s="4"/>
      <c r="K15" s="4"/>
      <c r="L15" s="4"/>
      <c r="M15" s="4"/>
      <c r="N15" s="4"/>
      <c r="O15" s="4"/>
      <c r="P15" s="4"/>
      <c r="Q15" s="4"/>
      <c r="R15" s="4"/>
    </row>
    <row r="16" spans="1:18" ht="18" customHeight="1" x14ac:dyDescent="0.2">
      <c r="B16" s="169" t="s">
        <v>100</v>
      </c>
      <c r="C16" s="168">
        <v>110</v>
      </c>
      <c r="D16" s="316">
        <f t="shared" si="0"/>
        <v>13.101678454041645</v>
      </c>
      <c r="E16" s="168">
        <v>98</v>
      </c>
      <c r="F16" s="316">
        <f t="shared" si="1"/>
        <v>11.564363352296528</v>
      </c>
      <c r="G16" s="168">
        <v>12</v>
      </c>
      <c r="H16" s="317">
        <f t="shared" si="2"/>
        <v>1.4160444921179423</v>
      </c>
    </row>
    <row r="17" spans="2:14" ht="18" customHeight="1" x14ac:dyDescent="0.2">
      <c r="B17" s="169" t="s">
        <v>101</v>
      </c>
      <c r="C17" s="168">
        <v>121</v>
      </c>
      <c r="D17" s="316">
        <f t="shared" si="0"/>
        <v>14.411846299445809</v>
      </c>
      <c r="E17" s="168">
        <v>110</v>
      </c>
      <c r="F17" s="316">
        <f t="shared" si="1"/>
        <v>12.98040784441447</v>
      </c>
      <c r="G17" s="168">
        <v>11</v>
      </c>
      <c r="H17" s="317">
        <f t="shared" si="2"/>
        <v>1.2980407844414472</v>
      </c>
    </row>
    <row r="18" spans="2:14" ht="18" customHeight="1" x14ac:dyDescent="0.2">
      <c r="B18" s="169" t="s">
        <v>102</v>
      </c>
      <c r="C18" s="168">
        <v>122</v>
      </c>
      <c r="D18" s="316">
        <f t="shared" si="0"/>
        <v>14.530952467209824</v>
      </c>
      <c r="E18" s="168">
        <v>105</v>
      </c>
      <c r="F18" s="316">
        <f t="shared" si="1"/>
        <v>12.390389306031995</v>
      </c>
      <c r="G18" s="168">
        <v>17</v>
      </c>
      <c r="H18" s="317">
        <f t="shared" si="2"/>
        <v>2.0060630305004183</v>
      </c>
    </row>
    <row r="19" spans="2:14" ht="18" customHeight="1" x14ac:dyDescent="0.2">
      <c r="B19" s="169" t="s">
        <v>103</v>
      </c>
      <c r="C19" s="168">
        <v>145</v>
      </c>
      <c r="D19" s="316">
        <f t="shared" si="0"/>
        <v>17.270394325782167</v>
      </c>
      <c r="E19" s="168">
        <v>128</v>
      </c>
      <c r="F19" s="316">
        <f t="shared" si="1"/>
        <v>15.104474582591385</v>
      </c>
      <c r="G19" s="168">
        <v>17</v>
      </c>
      <c r="H19" s="317">
        <f t="shared" si="2"/>
        <v>2.0060630305004183</v>
      </c>
    </row>
    <row r="20" spans="2:14" ht="18" customHeight="1" x14ac:dyDescent="0.2">
      <c r="B20" s="169" t="s">
        <v>104</v>
      </c>
      <c r="C20" s="168">
        <v>85</v>
      </c>
      <c r="D20" s="316">
        <f t="shared" si="0"/>
        <v>10.124024259941271</v>
      </c>
      <c r="E20" s="168">
        <v>72</v>
      </c>
      <c r="F20" s="316">
        <f t="shared" si="1"/>
        <v>8.4962669527076535</v>
      </c>
      <c r="G20" s="168">
        <v>13</v>
      </c>
      <c r="H20" s="317">
        <f t="shared" si="2"/>
        <v>1.5340481997944375</v>
      </c>
    </row>
    <row r="21" spans="2:14" ht="18" customHeight="1" x14ac:dyDescent="0.2">
      <c r="B21" s="169" t="s">
        <v>105</v>
      </c>
      <c r="C21" s="168">
        <v>115</v>
      </c>
      <c r="D21" s="316">
        <f t="shared" si="0"/>
        <v>13.69720929286172</v>
      </c>
      <c r="E21" s="168">
        <v>103</v>
      </c>
      <c r="F21" s="316">
        <f t="shared" si="1"/>
        <v>12.154381890679005</v>
      </c>
      <c r="G21" s="168">
        <v>12</v>
      </c>
      <c r="H21" s="317">
        <f t="shared" si="2"/>
        <v>1.4160444921179423</v>
      </c>
    </row>
    <row r="22" spans="2:14" ht="18" customHeight="1" x14ac:dyDescent="0.2">
      <c r="B22" s="169" t="s">
        <v>106</v>
      </c>
      <c r="C22" s="168">
        <v>92</v>
      </c>
      <c r="D22" s="316">
        <f t="shared" si="0"/>
        <v>10.957767434289376</v>
      </c>
      <c r="E22" s="168">
        <v>82</v>
      </c>
      <c r="F22" s="316">
        <f t="shared" si="1"/>
        <v>9.6763040294726057</v>
      </c>
      <c r="G22" s="168">
        <v>10</v>
      </c>
      <c r="H22" s="317">
        <f t="shared" si="2"/>
        <v>1.180037076764952</v>
      </c>
    </row>
    <row r="23" spans="2:14" ht="18" customHeight="1" x14ac:dyDescent="0.2">
      <c r="B23" s="169" t="s">
        <v>107</v>
      </c>
      <c r="C23" s="168">
        <v>112</v>
      </c>
      <c r="D23" s="325">
        <f t="shared" ref="D23:D24" si="3" xml:space="preserve"> (100000/10075045)*(C23*12)</f>
        <v>13.339890789569674</v>
      </c>
      <c r="E23" s="170">
        <v>99</v>
      </c>
      <c r="F23" s="316">
        <f t="shared" si="1"/>
        <v>11.682367059973025</v>
      </c>
      <c r="G23" s="170">
        <v>13</v>
      </c>
      <c r="H23" s="317">
        <f t="shared" si="2"/>
        <v>1.5340481997944375</v>
      </c>
    </row>
    <row r="24" spans="2:14" ht="18" customHeight="1" x14ac:dyDescent="0.2">
      <c r="B24" s="169" t="s">
        <v>108</v>
      </c>
      <c r="C24" s="168">
        <v>136</v>
      </c>
      <c r="D24" s="316">
        <f t="shared" si="3"/>
        <v>16.198438815906034</v>
      </c>
      <c r="E24" s="168">
        <v>123</v>
      </c>
      <c r="F24" s="316">
        <f t="shared" si="1"/>
        <v>14.514456044208909</v>
      </c>
      <c r="G24" s="168">
        <v>13</v>
      </c>
      <c r="H24" s="317">
        <f t="shared" si="2"/>
        <v>1.5340481997944375</v>
      </c>
    </row>
    <row r="25" spans="2:14" ht="18" customHeight="1" thickBot="1" x14ac:dyDescent="0.25">
      <c r="B25" s="233" t="s">
        <v>0</v>
      </c>
      <c r="C25" s="184">
        <f>SUM(C13:C24)</f>
        <v>1375</v>
      </c>
      <c r="D25" s="230">
        <f xml:space="preserve"> (100000/10266149)*(C25/12)*12</f>
        <v>13.393532472595126</v>
      </c>
      <c r="E25" s="184">
        <f>SUM(E13:E24)</f>
        <v>1213</v>
      </c>
      <c r="F25" s="230">
        <f xml:space="preserve"> (100000/10266149)*(E25/12)*12</f>
        <v>11.815530828551191</v>
      </c>
      <c r="G25" s="184">
        <f>SUM(G13:G24)</f>
        <v>162</v>
      </c>
      <c r="H25" s="231">
        <f xml:space="preserve"> (100000/10266149)*(G25/12)*12</f>
        <v>1.5780016440439351</v>
      </c>
    </row>
    <row r="26" spans="2:14" x14ac:dyDescent="0.2">
      <c r="B26" s="277" t="s">
        <v>221</v>
      </c>
    </row>
    <row r="27" spans="2:14" ht="14.25" x14ac:dyDescent="0.3">
      <c r="B27" s="99"/>
      <c r="C27" s="99"/>
      <c r="D27" s="99"/>
      <c r="E27" s="99"/>
      <c r="F27" s="99"/>
    </row>
    <row r="28" spans="2:14" ht="14.25" x14ac:dyDescent="0.3">
      <c r="B28" s="99"/>
      <c r="C28" s="106"/>
      <c r="D28" s="106"/>
      <c r="E28" s="106"/>
      <c r="F28" s="106"/>
      <c r="G28" s="2"/>
      <c r="H28" s="2"/>
      <c r="I28" s="2"/>
      <c r="J28" s="2"/>
      <c r="K28" s="2"/>
      <c r="L28" s="2"/>
      <c r="M28" s="2"/>
      <c r="N28" s="2"/>
    </row>
    <row r="29" spans="2:14" ht="14.25" x14ac:dyDescent="0.3">
      <c r="B29" s="99"/>
      <c r="C29" s="99"/>
      <c r="D29" s="99"/>
      <c r="E29" s="99"/>
      <c r="F29" s="99"/>
    </row>
    <row r="30" spans="2:14" ht="14.25" x14ac:dyDescent="0.3">
      <c r="B30" s="99"/>
      <c r="C30" s="99"/>
      <c r="D30" s="99"/>
      <c r="E30" s="99"/>
      <c r="F30" s="99"/>
    </row>
    <row r="31" spans="2:14" ht="14.25" x14ac:dyDescent="0.3">
      <c r="B31" s="99"/>
      <c r="C31" s="99"/>
      <c r="D31" s="99"/>
      <c r="E31" s="99"/>
      <c r="F31" s="99"/>
    </row>
  </sheetData>
  <mergeCells count="5">
    <mergeCell ref="B11:C11"/>
    <mergeCell ref="A6:I6"/>
    <mergeCell ref="A7:I7"/>
    <mergeCell ref="A8:I8"/>
    <mergeCell ref="B10:H10"/>
  </mergeCells>
  <pageMargins left="0.39370078740157483" right="0.31496062992125984" top="0.39370078740157483" bottom="0.31496062992125984" header="0.39370078740157483" footer="0.3937007874015748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Normal="100" workbookViewId="0">
      <selection activeCell="B14" sqref="B14:T14"/>
    </sheetView>
  </sheetViews>
  <sheetFormatPr baseColWidth="10" defaultColWidth="11.42578125" defaultRowHeight="12.75" x14ac:dyDescent="0.2"/>
  <cols>
    <col min="1" max="1" width="7.5703125" style="107" customWidth="1"/>
    <col min="2" max="2" width="5.28515625" style="107" customWidth="1"/>
    <col min="3" max="3" width="11.140625" style="107" customWidth="1"/>
    <col min="4" max="4" width="5.7109375" style="107" customWidth="1"/>
    <col min="5" max="5" width="7.7109375" style="107" customWidth="1"/>
    <col min="6" max="6" width="7.28515625" style="107" customWidth="1"/>
    <col min="7" max="7" width="5.5703125" style="107" customWidth="1"/>
    <col min="8" max="8" width="5.85546875" style="107" customWidth="1"/>
    <col min="9" max="9" width="6.140625" style="107" customWidth="1"/>
    <col min="10" max="10" width="5.5703125" style="107" customWidth="1"/>
    <col min="11" max="11" width="7.7109375" style="107" customWidth="1"/>
    <col min="12" max="12" width="11.42578125" style="107" customWidth="1"/>
    <col min="13" max="13" width="9" style="107" customWidth="1"/>
    <col min="14" max="14" width="10" style="107" customWidth="1"/>
    <col min="15" max="15" width="9.85546875" style="107" customWidth="1"/>
    <col min="16" max="16" width="10" style="107" customWidth="1"/>
    <col min="17" max="17" width="19.140625" style="107" customWidth="1"/>
    <col min="18" max="18" width="7.85546875" style="107" customWidth="1"/>
    <col min="19" max="19" width="12.85546875" style="107" customWidth="1"/>
    <col min="20" max="20" width="17.7109375" style="107" customWidth="1"/>
    <col min="21" max="21" width="0.5703125" style="107" hidden="1" customWidth="1"/>
    <col min="22" max="22" width="1.140625" style="107" hidden="1" customWidth="1"/>
    <col min="23" max="23" width="4.42578125" style="107" customWidth="1"/>
    <col min="24" max="16384" width="11.42578125" style="107"/>
  </cols>
  <sheetData>
    <row r="1" spans="1:25" x14ac:dyDescent="0.2"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5" x14ac:dyDescent="0.2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5" x14ac:dyDescent="0.2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5" x14ac:dyDescent="0.2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</row>
    <row r="5" spans="1:25" x14ac:dyDescent="0.2"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</row>
    <row r="6" spans="1:25" x14ac:dyDescent="0.2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</row>
    <row r="7" spans="1:25" ht="12.75" customHeight="1" x14ac:dyDescent="0.2">
      <c r="A7" s="468" t="s">
        <v>8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128"/>
      <c r="V7" s="128"/>
      <c r="W7" s="128"/>
      <c r="X7" s="128"/>
      <c r="Y7" s="128"/>
    </row>
    <row r="8" spans="1:25" ht="18" customHeight="1" x14ac:dyDescent="0.3">
      <c r="A8" s="469" t="s">
        <v>52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  <c r="P8" s="469"/>
      <c r="Q8" s="469"/>
      <c r="R8" s="469"/>
      <c r="S8" s="469"/>
      <c r="T8" s="469"/>
      <c r="U8" s="392"/>
      <c r="V8" s="392"/>
      <c r="W8" s="392"/>
      <c r="X8" s="392"/>
      <c r="Y8" s="392"/>
    </row>
    <row r="9" spans="1:25" ht="12.75" customHeight="1" x14ac:dyDescent="0.2">
      <c r="A9" s="470" t="s">
        <v>244</v>
      </c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393"/>
      <c r="V9" s="393"/>
      <c r="W9" s="393"/>
      <c r="X9" s="393"/>
      <c r="Y9" s="393"/>
    </row>
    <row r="10" spans="1:25" ht="12.75" customHeight="1" x14ac:dyDescent="0.25">
      <c r="B10" s="128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7"/>
      <c r="S10" s="128"/>
      <c r="T10" s="128"/>
    </row>
    <row r="11" spans="1:25" ht="14.25" customHeight="1" x14ac:dyDescent="0.2"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5" ht="14.25" customHeight="1" x14ac:dyDescent="0.25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</row>
    <row r="13" spans="1:25" ht="18.75" customHeight="1" x14ac:dyDescent="0.2">
      <c r="B13" s="472" t="s">
        <v>30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390"/>
      <c r="V13" s="390"/>
      <c r="W13" s="390"/>
      <c r="X13" s="390"/>
      <c r="Y13" s="390"/>
    </row>
    <row r="14" spans="1:25" ht="19.5" customHeight="1" x14ac:dyDescent="0.25">
      <c r="B14" s="471" t="s">
        <v>342</v>
      </c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1"/>
      <c r="U14" s="391"/>
      <c r="V14" s="391"/>
      <c r="W14" s="391"/>
      <c r="X14" s="391"/>
      <c r="Y14" s="391"/>
    </row>
    <row r="15" spans="1:25" ht="12.75" customHeight="1" x14ac:dyDescent="0.2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5" ht="12.75" customHeight="1" thickBot="1" x14ac:dyDescent="0.3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</row>
    <row r="17" spans="2:20" ht="49.5" customHeight="1" x14ac:dyDescent="0.35">
      <c r="B17" s="237" t="s">
        <v>209</v>
      </c>
      <c r="C17" s="238" t="s">
        <v>147</v>
      </c>
      <c r="D17" s="238" t="s">
        <v>97</v>
      </c>
      <c r="E17" s="238" t="s">
        <v>98</v>
      </c>
      <c r="F17" s="238" t="s">
        <v>99</v>
      </c>
      <c r="G17" s="238" t="s">
        <v>100</v>
      </c>
      <c r="H17" s="238" t="s">
        <v>101</v>
      </c>
      <c r="I17" s="238" t="s">
        <v>102</v>
      </c>
      <c r="J17" s="238" t="s">
        <v>103</v>
      </c>
      <c r="K17" s="238" t="s">
        <v>104</v>
      </c>
      <c r="L17" s="238" t="s">
        <v>105</v>
      </c>
      <c r="M17" s="238" t="s">
        <v>106</v>
      </c>
      <c r="N17" s="238" t="s">
        <v>107</v>
      </c>
      <c r="O17" s="238" t="s">
        <v>108</v>
      </c>
      <c r="P17" s="239" t="s">
        <v>210</v>
      </c>
      <c r="Q17" s="239" t="s">
        <v>205</v>
      </c>
      <c r="R17" s="239" t="s">
        <v>211</v>
      </c>
      <c r="S17" s="239" t="s">
        <v>225</v>
      </c>
      <c r="T17" s="240" t="s">
        <v>226</v>
      </c>
    </row>
    <row r="18" spans="2:20" ht="24.95" customHeight="1" x14ac:dyDescent="0.2">
      <c r="B18" s="333">
        <v>2017</v>
      </c>
      <c r="C18" s="334">
        <v>10169172</v>
      </c>
      <c r="D18" s="334">
        <v>140</v>
      </c>
      <c r="E18" s="334">
        <v>123</v>
      </c>
      <c r="F18" s="334">
        <v>151</v>
      </c>
      <c r="G18" s="334">
        <v>124</v>
      </c>
      <c r="H18" s="334">
        <v>145</v>
      </c>
      <c r="I18" s="334">
        <v>130</v>
      </c>
      <c r="J18" s="334">
        <v>143</v>
      </c>
      <c r="K18" s="334">
        <v>141</v>
      </c>
      <c r="L18" s="334">
        <v>111</v>
      </c>
      <c r="M18" s="334">
        <v>123</v>
      </c>
      <c r="N18" s="334">
        <v>98</v>
      </c>
      <c r="O18" s="334">
        <v>133</v>
      </c>
      <c r="P18" s="334">
        <f>SUM(D18:O18)</f>
        <v>1562</v>
      </c>
      <c r="Q18" s="335">
        <f xml:space="preserve"> (100000/C18)*(P18/12)*12</f>
        <v>15.360149282557124</v>
      </c>
      <c r="R18" s="336">
        <v>140</v>
      </c>
      <c r="S18" s="337">
        <f>P18-R18</f>
        <v>1422</v>
      </c>
      <c r="T18" s="338">
        <f xml:space="preserve"> (100000/C18)*(S18/12)*12</f>
        <v>13.983439359664681</v>
      </c>
    </row>
    <row r="19" spans="2:20" ht="25.5" customHeight="1" thickBot="1" x14ac:dyDescent="0.25">
      <c r="B19" s="339">
        <v>2018</v>
      </c>
      <c r="C19" s="340">
        <v>10266149</v>
      </c>
      <c r="D19" s="341">
        <v>105</v>
      </c>
      <c r="E19" s="341">
        <v>110</v>
      </c>
      <c r="F19" s="341">
        <v>122</v>
      </c>
      <c r="G19" s="341">
        <v>110</v>
      </c>
      <c r="H19" s="341">
        <v>121</v>
      </c>
      <c r="I19" s="341">
        <v>122</v>
      </c>
      <c r="J19" s="341">
        <v>145</v>
      </c>
      <c r="K19" s="341">
        <v>85</v>
      </c>
      <c r="L19" s="341">
        <v>115</v>
      </c>
      <c r="M19" s="183">
        <v>92</v>
      </c>
      <c r="N19" s="183">
        <v>112</v>
      </c>
      <c r="O19" s="341">
        <v>136</v>
      </c>
      <c r="P19" s="342">
        <f>SUM(D19:O19)</f>
        <v>1375</v>
      </c>
      <c r="Q19" s="343">
        <f xml:space="preserve"> (100000/C19)*(P19/12)*12</f>
        <v>13.393532472595126</v>
      </c>
      <c r="R19" s="344">
        <v>162</v>
      </c>
      <c r="S19" s="345">
        <f>P19-R19</f>
        <v>1213</v>
      </c>
      <c r="T19" s="346">
        <f xml:space="preserve"> (100000/C19)*(S19/12)*12</f>
        <v>11.815530828551191</v>
      </c>
    </row>
    <row r="20" spans="2:20" ht="20.25" customHeight="1" x14ac:dyDescent="0.25">
      <c r="B20" s="147" t="s">
        <v>221</v>
      </c>
      <c r="C20" s="130"/>
      <c r="D20" s="136"/>
      <c r="E20" s="136"/>
      <c r="F20" s="136"/>
      <c r="G20" s="136"/>
      <c r="H20" s="136"/>
      <c r="I20" s="136"/>
      <c r="J20" s="131"/>
      <c r="K20" s="131"/>
      <c r="L20" s="131"/>
      <c r="M20" s="130"/>
      <c r="N20" s="130"/>
      <c r="O20" s="130"/>
      <c r="P20" s="137"/>
      <c r="Q20" s="132"/>
      <c r="R20" s="132"/>
      <c r="S20" s="132"/>
      <c r="T20" s="132"/>
    </row>
    <row r="21" spans="2:20" ht="12.95" customHeight="1" x14ac:dyDescent="0.2">
      <c r="B21" s="133"/>
      <c r="C21" s="133"/>
      <c r="D21" s="396"/>
      <c r="E21" s="396"/>
      <c r="F21" s="396"/>
      <c r="G21" s="396"/>
      <c r="H21" s="396"/>
      <c r="I21" s="396"/>
      <c r="J21" s="396"/>
      <c r="K21" s="396"/>
      <c r="L21" s="396"/>
      <c r="M21" s="129"/>
      <c r="N21" s="129"/>
      <c r="O21" s="129"/>
      <c r="P21" s="129"/>
      <c r="Q21" s="129"/>
      <c r="R21" s="127"/>
      <c r="S21" s="134"/>
      <c r="T21" s="135"/>
    </row>
    <row r="22" spans="2:20" ht="12.95" customHeight="1" x14ac:dyDescent="0.2">
      <c r="B22" s="133"/>
      <c r="C22" s="138"/>
      <c r="D22" s="138"/>
      <c r="E22" s="138"/>
      <c r="F22" s="138"/>
      <c r="G22" s="138"/>
      <c r="H22" s="138"/>
      <c r="I22" s="138"/>
      <c r="J22" s="139"/>
      <c r="K22" s="139"/>
      <c r="L22" s="139"/>
      <c r="M22" s="139"/>
      <c r="N22" s="139"/>
      <c r="O22" s="139"/>
      <c r="P22" s="139"/>
      <c r="Q22" s="127"/>
      <c r="R22" s="127"/>
      <c r="S22" s="127"/>
      <c r="T22" s="127"/>
    </row>
    <row r="23" spans="2:20" ht="12.95" customHeight="1" x14ac:dyDescent="0.2">
      <c r="B23" s="133"/>
      <c r="C23" s="138"/>
      <c r="D23" s="140"/>
      <c r="E23" s="140"/>
      <c r="F23" s="140"/>
      <c r="G23" s="140"/>
      <c r="H23" s="140"/>
      <c r="I23" s="140"/>
      <c r="J23" s="139"/>
      <c r="K23" s="139"/>
      <c r="L23" s="139"/>
      <c r="M23" s="139"/>
      <c r="N23" s="139"/>
      <c r="O23" s="139"/>
      <c r="P23" s="139"/>
      <c r="Q23" s="127"/>
      <c r="R23" s="127"/>
      <c r="S23" s="127"/>
      <c r="T23" s="127"/>
    </row>
    <row r="24" spans="2:20" x14ac:dyDescent="0.2">
      <c r="B24" s="122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  <c r="N24" s="142"/>
      <c r="O24" s="142"/>
      <c r="P24" s="142"/>
    </row>
    <row r="25" spans="2:20" x14ac:dyDescent="0.2"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</row>
  </sheetData>
  <mergeCells count="5">
    <mergeCell ref="A7:T7"/>
    <mergeCell ref="A8:T8"/>
    <mergeCell ref="A9:T9"/>
    <mergeCell ref="B14:T14"/>
    <mergeCell ref="B13:T13"/>
  </mergeCells>
  <pageMargins left="0.19685039370078741" right="0.19685039370078741" top="0.39370078740157483" bottom="0.19685039370078741" header="0.39370078740157483" footer="0.39370078740157483"/>
  <pageSetup paperSize="9" scale="7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zoomScaleNormal="100" zoomScaleSheetLayoutView="100" workbookViewId="0">
      <selection activeCell="L21" sqref="L21"/>
    </sheetView>
  </sheetViews>
  <sheetFormatPr baseColWidth="10" defaultRowHeight="12.75" x14ac:dyDescent="0.2"/>
  <cols>
    <col min="1" max="1" width="20.5703125" style="123" customWidth="1"/>
    <col min="2" max="2" width="7.140625" style="123" customWidth="1"/>
    <col min="3" max="3" width="8.28515625" style="123" customWidth="1"/>
    <col min="4" max="4" width="7" style="123" customWidth="1"/>
    <col min="5" max="5" width="5.7109375" style="123" customWidth="1"/>
    <col min="6" max="6" width="5.28515625" style="123" customWidth="1"/>
    <col min="7" max="7" width="5.140625" style="123" customWidth="1"/>
    <col min="8" max="8" width="4.5703125" style="123" customWidth="1"/>
    <col min="9" max="9" width="6.7109375" style="123" customWidth="1"/>
    <col min="10" max="10" width="10.5703125" style="123" customWidth="1"/>
    <col min="11" max="11" width="7.5703125" style="123" customWidth="1"/>
    <col min="12" max="12" width="10.140625" style="123" customWidth="1"/>
    <col min="13" max="13" width="9.28515625" style="123" customWidth="1"/>
    <col min="14" max="14" width="9" style="123" customWidth="1"/>
    <col min="15" max="15" width="11.42578125" style="123" customWidth="1"/>
    <col min="16" max="16" width="15.5703125" style="123" customWidth="1"/>
    <col min="17" max="17" width="7.42578125" style="123" hidden="1" customWidth="1"/>
    <col min="18" max="18" width="8.5703125" style="123" hidden="1" customWidth="1"/>
    <col min="19" max="19" width="7.140625" style="123" hidden="1" customWidth="1"/>
    <col min="20" max="20" width="4.85546875" style="123" hidden="1" customWidth="1"/>
    <col min="21" max="21" width="5.28515625" style="123" hidden="1" customWidth="1"/>
    <col min="22" max="22" width="5" style="123" hidden="1" customWidth="1"/>
    <col min="23" max="23" width="4.42578125" style="123" hidden="1" customWidth="1"/>
    <col min="24" max="24" width="6.7109375" style="123" hidden="1" customWidth="1"/>
    <col min="25" max="25" width="10.5703125" style="123" hidden="1" customWidth="1"/>
    <col min="26" max="26" width="7.85546875" style="123" hidden="1" customWidth="1"/>
    <col min="27" max="27" width="4.140625" style="123" hidden="1" customWidth="1"/>
    <col min="28" max="28" width="9.5703125" style="123" hidden="1" customWidth="1"/>
    <col min="29" max="29" width="7.5703125" style="123" customWidth="1"/>
    <col min="30" max="30" width="10.5703125" style="123" customWidth="1"/>
    <col min="31" max="31" width="17.7109375" style="123" customWidth="1"/>
    <col min="32" max="32" width="2.140625" style="107" customWidth="1"/>
    <col min="33" max="16384" width="11.42578125" style="107"/>
  </cols>
  <sheetData>
    <row r="1" spans="1:31" s="121" customFormat="1" ht="17.25" customHeight="1" thickBot="1" x14ac:dyDescent="0.3">
      <c r="A1" s="473" t="s">
        <v>201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5"/>
    </row>
    <row r="2" spans="1:31" ht="12.95" customHeight="1" x14ac:dyDescent="0.3">
      <c r="A2" s="480" t="s">
        <v>227</v>
      </c>
      <c r="B2" s="482" t="s">
        <v>212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4" t="s">
        <v>97</v>
      </c>
      <c r="R2" s="484" t="s">
        <v>98</v>
      </c>
      <c r="S2" s="484" t="s">
        <v>99</v>
      </c>
      <c r="T2" s="332"/>
      <c r="U2" s="332"/>
      <c r="V2" s="332"/>
      <c r="W2" s="332"/>
      <c r="X2" s="332"/>
      <c r="Y2" s="332"/>
      <c r="Z2" s="332"/>
      <c r="AA2" s="332"/>
      <c r="AB2" s="332"/>
      <c r="AC2" s="476" t="s">
        <v>215</v>
      </c>
      <c r="AD2" s="476" t="s">
        <v>228</v>
      </c>
      <c r="AE2" s="478" t="s">
        <v>216</v>
      </c>
    </row>
    <row r="3" spans="1:31" ht="8.25" customHeight="1" x14ac:dyDescent="0.3">
      <c r="A3" s="481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5"/>
      <c r="R3" s="485"/>
      <c r="S3" s="485"/>
      <c r="T3" s="321"/>
      <c r="U3" s="321"/>
      <c r="V3" s="321"/>
      <c r="W3" s="321"/>
      <c r="X3" s="321"/>
      <c r="Y3" s="321"/>
      <c r="Z3" s="321"/>
      <c r="AA3" s="321"/>
      <c r="AB3" s="321"/>
      <c r="AC3" s="477"/>
      <c r="AD3" s="477"/>
      <c r="AE3" s="479"/>
    </row>
    <row r="4" spans="1:31" ht="61.5" customHeight="1" x14ac:dyDescent="0.35">
      <c r="A4" s="481"/>
      <c r="B4" s="322" t="s">
        <v>97</v>
      </c>
      <c r="C4" s="322" t="s">
        <v>98</v>
      </c>
      <c r="D4" s="322" t="s">
        <v>99</v>
      </c>
      <c r="E4" s="322" t="s">
        <v>100</v>
      </c>
      <c r="F4" s="322" t="s">
        <v>101</v>
      </c>
      <c r="G4" s="322" t="s">
        <v>102</v>
      </c>
      <c r="H4" s="322" t="s">
        <v>103</v>
      </c>
      <c r="I4" s="322" t="s">
        <v>104</v>
      </c>
      <c r="J4" s="322" t="s">
        <v>105</v>
      </c>
      <c r="K4" s="322" t="s">
        <v>106</v>
      </c>
      <c r="L4" s="322" t="s">
        <v>107</v>
      </c>
      <c r="M4" s="322" t="s">
        <v>108</v>
      </c>
      <c r="N4" s="326" t="s">
        <v>213</v>
      </c>
      <c r="O4" s="327" t="s">
        <v>147</v>
      </c>
      <c r="P4" s="370" t="s">
        <v>214</v>
      </c>
      <c r="Q4" s="486"/>
      <c r="R4" s="486"/>
      <c r="S4" s="486"/>
      <c r="T4" s="322" t="s">
        <v>100</v>
      </c>
      <c r="U4" s="322" t="s">
        <v>101</v>
      </c>
      <c r="V4" s="322" t="s">
        <v>102</v>
      </c>
      <c r="W4" s="322" t="s">
        <v>103</v>
      </c>
      <c r="X4" s="322" t="s">
        <v>104</v>
      </c>
      <c r="Y4" s="322" t="s">
        <v>105</v>
      </c>
      <c r="Z4" s="322" t="s">
        <v>106</v>
      </c>
      <c r="AA4" s="322" t="s">
        <v>107</v>
      </c>
      <c r="AB4" s="322" t="s">
        <v>108</v>
      </c>
      <c r="AC4" s="477"/>
      <c r="AD4" s="477"/>
      <c r="AE4" s="479"/>
    </row>
    <row r="5" spans="1:31" s="121" customFormat="1" ht="20.100000000000001" customHeight="1" x14ac:dyDescent="0.2">
      <c r="A5" s="241" t="s">
        <v>12</v>
      </c>
      <c r="B5" s="242">
        <v>7</v>
      </c>
      <c r="C5" s="242">
        <v>1</v>
      </c>
      <c r="D5" s="242">
        <v>1</v>
      </c>
      <c r="E5" s="242">
        <v>4</v>
      </c>
      <c r="F5" s="242">
        <v>2</v>
      </c>
      <c r="G5" s="242">
        <v>3</v>
      </c>
      <c r="H5" s="242">
        <v>4</v>
      </c>
      <c r="I5" s="243">
        <v>1</v>
      </c>
      <c r="J5" s="242">
        <v>2</v>
      </c>
      <c r="K5" s="242">
        <v>2</v>
      </c>
      <c r="L5" s="242">
        <v>2</v>
      </c>
      <c r="M5" s="242">
        <v>0</v>
      </c>
      <c r="N5" s="242">
        <f>SUM(B5:M5)</f>
        <v>29</v>
      </c>
      <c r="O5" s="244">
        <v>221150</v>
      </c>
      <c r="P5" s="276">
        <f xml:space="preserve"> (100000/O5)*(N5/12)*12</f>
        <v>13.113271535157132</v>
      </c>
      <c r="Q5" s="245">
        <v>0</v>
      </c>
      <c r="R5" s="245">
        <v>0</v>
      </c>
      <c r="S5" s="245">
        <v>0</v>
      </c>
      <c r="T5" s="245"/>
      <c r="U5" s="245"/>
      <c r="V5" s="245"/>
      <c r="W5" s="245"/>
      <c r="X5" s="245"/>
      <c r="Y5" s="245"/>
      <c r="Z5" s="245"/>
      <c r="AA5" s="245"/>
      <c r="AB5" s="245"/>
      <c r="AC5" s="244">
        <v>0</v>
      </c>
      <c r="AD5" s="244">
        <f>'PROVINCIAS 2015-16 (2)'!$N5-'PROVINCIAS 2015-16 (2)'!$AC5</f>
        <v>29</v>
      </c>
      <c r="AE5" s="247">
        <f>(100000/O5)*(AD5/12)*12</f>
        <v>13.113271535157132</v>
      </c>
    </row>
    <row r="6" spans="1:31" s="121" customFormat="1" ht="20.100000000000001" customHeight="1" x14ac:dyDescent="0.2">
      <c r="A6" s="241" t="s">
        <v>13</v>
      </c>
      <c r="B6" s="242">
        <v>1</v>
      </c>
      <c r="C6" s="242">
        <v>1</v>
      </c>
      <c r="D6" s="242">
        <v>0</v>
      </c>
      <c r="E6" s="242">
        <v>2</v>
      </c>
      <c r="F6" s="242">
        <v>3</v>
      </c>
      <c r="G6" s="242">
        <v>4</v>
      </c>
      <c r="H6" s="242">
        <v>2</v>
      </c>
      <c r="I6" s="243">
        <v>0</v>
      </c>
      <c r="J6" s="242">
        <v>6</v>
      </c>
      <c r="K6" s="242">
        <v>2</v>
      </c>
      <c r="L6" s="242">
        <v>0</v>
      </c>
      <c r="M6" s="242">
        <v>3</v>
      </c>
      <c r="N6" s="242">
        <f t="shared" ref="N6:N36" si="0">SUM(B6:M6)</f>
        <v>24</v>
      </c>
      <c r="O6" s="244">
        <v>100348</v>
      </c>
      <c r="P6" s="276">
        <f t="shared" ref="P6:P36" si="1" xml:space="preserve"> (100000/O6)*(N6/12)*12</f>
        <v>23.916769641647068</v>
      </c>
      <c r="Q6" s="245">
        <v>0</v>
      </c>
      <c r="R6" s="245">
        <v>0</v>
      </c>
      <c r="S6" s="245">
        <v>0</v>
      </c>
      <c r="T6" s="245"/>
      <c r="U6" s="245"/>
      <c r="V6" s="245"/>
      <c r="W6" s="245"/>
      <c r="X6" s="245"/>
      <c r="Y6" s="245"/>
      <c r="Z6" s="245"/>
      <c r="AA6" s="245"/>
      <c r="AB6" s="245"/>
      <c r="AC6" s="244">
        <v>0</v>
      </c>
      <c r="AD6" s="246">
        <f>'PROVINCIAS 2015-16 (2)'!$N6-'PROVINCIAS 2015-16 (2)'!$AC6</f>
        <v>24</v>
      </c>
      <c r="AE6" s="247">
        <f t="shared" ref="AE6:AE36" si="2">(100000/O6)*(AD6/12)*12</f>
        <v>23.916769641647068</v>
      </c>
    </row>
    <row r="7" spans="1:31" ht="20.100000000000001" customHeight="1" x14ac:dyDescent="0.2">
      <c r="A7" s="241" t="s">
        <v>14</v>
      </c>
      <c r="B7" s="242">
        <v>2</v>
      </c>
      <c r="C7" s="242">
        <v>4</v>
      </c>
      <c r="D7" s="242">
        <v>3</v>
      </c>
      <c r="E7" s="242">
        <v>2</v>
      </c>
      <c r="F7" s="242">
        <v>4</v>
      </c>
      <c r="G7" s="242">
        <v>4</v>
      </c>
      <c r="H7" s="242">
        <v>5</v>
      </c>
      <c r="I7" s="243">
        <v>3</v>
      </c>
      <c r="J7" s="242">
        <v>2</v>
      </c>
      <c r="K7" s="242">
        <v>2</v>
      </c>
      <c r="L7" s="242">
        <v>1</v>
      </c>
      <c r="M7" s="242">
        <v>6</v>
      </c>
      <c r="N7" s="242">
        <f t="shared" si="0"/>
        <v>38</v>
      </c>
      <c r="O7" s="244">
        <v>189080</v>
      </c>
      <c r="P7" s="276">
        <f t="shared" si="1"/>
        <v>20.097313306536915</v>
      </c>
      <c r="Q7" s="245">
        <v>0</v>
      </c>
      <c r="R7" s="245">
        <v>1</v>
      </c>
      <c r="S7" s="245">
        <v>0</v>
      </c>
      <c r="T7" s="245"/>
      <c r="U7" s="245"/>
      <c r="V7" s="245"/>
      <c r="W7" s="245"/>
      <c r="X7" s="245"/>
      <c r="Y7" s="245"/>
      <c r="Z7" s="245"/>
      <c r="AA7" s="245"/>
      <c r="AB7" s="245"/>
      <c r="AC7" s="244">
        <v>4</v>
      </c>
      <c r="AD7" s="246">
        <f>'PROVINCIAS 2015-16 (2)'!$N7-'PROVINCIAS 2015-16 (2)'!$AC7</f>
        <v>34</v>
      </c>
      <c r="AE7" s="247">
        <f t="shared" si="2"/>
        <v>17.981806642690923</v>
      </c>
    </row>
    <row r="8" spans="1:31" ht="20.100000000000001" customHeight="1" x14ac:dyDescent="0.2">
      <c r="A8" s="241" t="s">
        <v>113</v>
      </c>
      <c r="B8" s="242">
        <v>0</v>
      </c>
      <c r="C8" s="242">
        <v>0</v>
      </c>
      <c r="D8" s="242">
        <v>2</v>
      </c>
      <c r="E8" s="242">
        <v>0</v>
      </c>
      <c r="F8" s="242">
        <v>0</v>
      </c>
      <c r="G8" s="242">
        <v>2</v>
      </c>
      <c r="H8" s="242">
        <v>0</v>
      </c>
      <c r="I8" s="243">
        <v>1</v>
      </c>
      <c r="J8" s="242">
        <v>2</v>
      </c>
      <c r="K8" s="242">
        <v>0</v>
      </c>
      <c r="L8" s="242">
        <v>1</v>
      </c>
      <c r="M8" s="242">
        <v>1</v>
      </c>
      <c r="N8" s="242">
        <f t="shared" si="0"/>
        <v>9</v>
      </c>
      <c r="O8" s="244">
        <v>66017</v>
      </c>
      <c r="P8" s="276">
        <f t="shared" si="1"/>
        <v>13.632852144144692</v>
      </c>
      <c r="Q8" s="245">
        <v>0</v>
      </c>
      <c r="R8" s="245">
        <v>0</v>
      </c>
      <c r="S8" s="245">
        <v>1</v>
      </c>
      <c r="T8" s="245"/>
      <c r="U8" s="245"/>
      <c r="V8" s="245"/>
      <c r="W8" s="245"/>
      <c r="X8" s="245"/>
      <c r="Y8" s="245"/>
      <c r="Z8" s="245"/>
      <c r="AA8" s="245"/>
      <c r="AB8" s="245"/>
      <c r="AC8" s="244">
        <v>2</v>
      </c>
      <c r="AD8" s="246">
        <f>'PROVINCIAS 2015-16 (2)'!$N8-'PROVINCIAS 2015-16 (2)'!$AC8</f>
        <v>7</v>
      </c>
      <c r="AE8" s="247">
        <f t="shared" si="2"/>
        <v>10.603329445445871</v>
      </c>
    </row>
    <row r="9" spans="1:31" ht="20.100000000000001" customHeight="1" x14ac:dyDescent="0.2">
      <c r="A9" s="241" t="s">
        <v>114</v>
      </c>
      <c r="B9" s="242">
        <v>11</v>
      </c>
      <c r="C9" s="242">
        <v>14</v>
      </c>
      <c r="D9" s="242">
        <v>11</v>
      </c>
      <c r="E9" s="242">
        <v>8</v>
      </c>
      <c r="F9" s="242">
        <v>11</v>
      </c>
      <c r="G9" s="242">
        <v>14</v>
      </c>
      <c r="H9" s="242">
        <v>9</v>
      </c>
      <c r="I9" s="243">
        <v>10</v>
      </c>
      <c r="J9" s="242">
        <v>8</v>
      </c>
      <c r="K9" s="242">
        <v>8</v>
      </c>
      <c r="L9" s="242">
        <v>23</v>
      </c>
      <c r="M9" s="242">
        <v>15</v>
      </c>
      <c r="N9" s="242">
        <f t="shared" si="0"/>
        <v>142</v>
      </c>
      <c r="O9" s="244">
        <v>1029607</v>
      </c>
      <c r="P9" s="276">
        <f t="shared" si="1"/>
        <v>13.79167002555344</v>
      </c>
      <c r="Q9" s="245">
        <v>5</v>
      </c>
      <c r="R9" s="245">
        <v>0</v>
      </c>
      <c r="S9" s="245">
        <v>1</v>
      </c>
      <c r="T9" s="245"/>
      <c r="U9" s="245"/>
      <c r="V9" s="245"/>
      <c r="W9" s="245"/>
      <c r="X9" s="245"/>
      <c r="Y9" s="245"/>
      <c r="Z9" s="245"/>
      <c r="AA9" s="245"/>
      <c r="AB9" s="245"/>
      <c r="AC9" s="244">
        <v>15</v>
      </c>
      <c r="AD9" s="246">
        <f>'PROVINCIAS 2015-16 (2)'!$N9-'PROVINCIAS 2015-16 (2)'!$AC9</f>
        <v>127</v>
      </c>
      <c r="AE9" s="247">
        <f t="shared" si="2"/>
        <v>12.33480347355836</v>
      </c>
    </row>
    <row r="10" spans="1:31" ht="20.100000000000001" customHeight="1" x14ac:dyDescent="0.2">
      <c r="A10" s="241" t="s">
        <v>15</v>
      </c>
      <c r="B10" s="242">
        <v>4</v>
      </c>
      <c r="C10" s="242">
        <v>5</v>
      </c>
      <c r="D10" s="242">
        <v>3</v>
      </c>
      <c r="E10" s="242">
        <v>3</v>
      </c>
      <c r="F10" s="242">
        <v>6</v>
      </c>
      <c r="G10" s="242">
        <v>9</v>
      </c>
      <c r="H10" s="242">
        <v>4</v>
      </c>
      <c r="I10" s="243">
        <v>1</v>
      </c>
      <c r="J10" s="242">
        <v>3</v>
      </c>
      <c r="K10" s="242">
        <v>4</v>
      </c>
      <c r="L10" s="242">
        <v>3</v>
      </c>
      <c r="M10" s="242">
        <v>6</v>
      </c>
      <c r="N10" s="242">
        <f t="shared" si="0"/>
        <v>51</v>
      </c>
      <c r="O10" s="244">
        <v>297452</v>
      </c>
      <c r="P10" s="276">
        <f t="shared" si="1"/>
        <v>17.145623495555583</v>
      </c>
      <c r="Q10" s="245">
        <v>1</v>
      </c>
      <c r="R10" s="245">
        <v>0</v>
      </c>
      <c r="S10" s="245">
        <v>0</v>
      </c>
      <c r="T10" s="245"/>
      <c r="U10" s="245"/>
      <c r="V10" s="245"/>
      <c r="W10" s="245"/>
      <c r="X10" s="245"/>
      <c r="Y10" s="245"/>
      <c r="Z10" s="245"/>
      <c r="AA10" s="245"/>
      <c r="AB10" s="245"/>
      <c r="AC10" s="244">
        <v>6</v>
      </c>
      <c r="AD10" s="246">
        <f>'PROVINCIAS 2015-16 (2)'!$N10-'PROVINCIAS 2015-16 (2)'!$AC10</f>
        <v>45</v>
      </c>
      <c r="AE10" s="247">
        <f t="shared" si="2"/>
        <v>15.128491319607869</v>
      </c>
    </row>
    <row r="11" spans="1:31" ht="20.100000000000001" customHeight="1" x14ac:dyDescent="0.2">
      <c r="A11" s="241" t="s">
        <v>109</v>
      </c>
      <c r="B11" s="242">
        <v>1</v>
      </c>
      <c r="C11" s="242">
        <v>0</v>
      </c>
      <c r="D11" s="242">
        <v>1</v>
      </c>
      <c r="E11" s="242">
        <v>1</v>
      </c>
      <c r="F11" s="242">
        <v>3</v>
      </c>
      <c r="G11" s="242">
        <v>0</v>
      </c>
      <c r="H11" s="242">
        <v>2</v>
      </c>
      <c r="I11" s="243">
        <v>1</v>
      </c>
      <c r="J11" s="242">
        <v>2</v>
      </c>
      <c r="K11" s="242">
        <v>2</v>
      </c>
      <c r="L11" s="242">
        <v>0</v>
      </c>
      <c r="M11" s="242">
        <v>1</v>
      </c>
      <c r="N11" s="242">
        <f t="shared" si="0"/>
        <v>14</v>
      </c>
      <c r="O11" s="244">
        <v>92418</v>
      </c>
      <c r="P11" s="276">
        <f t="shared" si="1"/>
        <v>15.148564132528296</v>
      </c>
      <c r="Q11" s="245">
        <v>0</v>
      </c>
      <c r="R11" s="245">
        <v>0</v>
      </c>
      <c r="S11" s="245">
        <v>0</v>
      </c>
      <c r="T11" s="245"/>
      <c r="U11" s="245"/>
      <c r="V11" s="245"/>
      <c r="W11" s="245"/>
      <c r="X11" s="245"/>
      <c r="Y11" s="245"/>
      <c r="Z11" s="245"/>
      <c r="AA11" s="245"/>
      <c r="AB11" s="245"/>
      <c r="AC11" s="244">
        <v>0</v>
      </c>
      <c r="AD11" s="246">
        <f>'PROVINCIAS 2015-16 (2)'!$N11-'PROVINCIAS 2015-16 (2)'!$AC11</f>
        <v>14</v>
      </c>
      <c r="AE11" s="247">
        <f t="shared" si="2"/>
        <v>15.148564132528296</v>
      </c>
    </row>
    <row r="12" spans="1:31" ht="20.100000000000001" customHeight="1" x14ac:dyDescent="0.2">
      <c r="A12" s="241" t="s">
        <v>89</v>
      </c>
      <c r="B12" s="242">
        <v>3</v>
      </c>
      <c r="C12" s="242">
        <v>0</v>
      </c>
      <c r="D12" s="242">
        <v>1</v>
      </c>
      <c r="E12" s="242">
        <v>1</v>
      </c>
      <c r="F12" s="242">
        <v>0</v>
      </c>
      <c r="G12" s="242">
        <v>1</v>
      </c>
      <c r="H12" s="242">
        <v>1</v>
      </c>
      <c r="I12" s="243">
        <v>0</v>
      </c>
      <c r="J12" s="242">
        <v>0</v>
      </c>
      <c r="K12" s="242">
        <v>0</v>
      </c>
      <c r="L12" s="242">
        <v>1</v>
      </c>
      <c r="M12" s="242">
        <v>2</v>
      </c>
      <c r="N12" s="242">
        <f t="shared" si="0"/>
        <v>10</v>
      </c>
      <c r="O12" s="244">
        <v>63452</v>
      </c>
      <c r="P12" s="276">
        <f t="shared" si="1"/>
        <v>15.759944524995273</v>
      </c>
      <c r="Q12" s="245">
        <v>0</v>
      </c>
      <c r="R12" s="245">
        <v>0</v>
      </c>
      <c r="S12" s="245">
        <v>0</v>
      </c>
      <c r="T12" s="245"/>
      <c r="U12" s="245"/>
      <c r="V12" s="245"/>
      <c r="W12" s="245"/>
      <c r="X12" s="245"/>
      <c r="Y12" s="245"/>
      <c r="Z12" s="245"/>
      <c r="AA12" s="245"/>
      <c r="AB12" s="245"/>
      <c r="AC12" s="244">
        <v>0</v>
      </c>
      <c r="AD12" s="246">
        <f>'PROVINCIAS 2015-16 (2)'!$N12-'PROVINCIAS 2015-16 (2)'!$AC12</f>
        <v>10</v>
      </c>
      <c r="AE12" s="247">
        <f t="shared" si="2"/>
        <v>15.759944524995273</v>
      </c>
    </row>
    <row r="13" spans="1:31" ht="20.100000000000001" customHeight="1" x14ac:dyDescent="0.2">
      <c r="A13" s="241" t="s">
        <v>16</v>
      </c>
      <c r="B13" s="242">
        <v>3</v>
      </c>
      <c r="C13" s="242">
        <v>3</v>
      </c>
      <c r="D13" s="242">
        <v>5</v>
      </c>
      <c r="E13" s="242">
        <v>2</v>
      </c>
      <c r="F13" s="242">
        <v>2</v>
      </c>
      <c r="G13" s="242">
        <v>4</v>
      </c>
      <c r="H13" s="242">
        <v>4</v>
      </c>
      <c r="I13" s="243">
        <v>1</v>
      </c>
      <c r="J13" s="242">
        <v>2</v>
      </c>
      <c r="K13" s="242">
        <v>0</v>
      </c>
      <c r="L13" s="242">
        <v>2</v>
      </c>
      <c r="M13" s="242">
        <v>5</v>
      </c>
      <c r="N13" s="242">
        <f t="shared" si="0"/>
        <v>33</v>
      </c>
      <c r="O13" s="244">
        <v>238608</v>
      </c>
      <c r="P13" s="276">
        <f t="shared" si="1"/>
        <v>13.830215248440958</v>
      </c>
      <c r="Q13" s="245">
        <v>0</v>
      </c>
      <c r="R13" s="245">
        <v>1</v>
      </c>
      <c r="S13" s="245">
        <v>3</v>
      </c>
      <c r="T13" s="245"/>
      <c r="U13" s="245"/>
      <c r="V13" s="245"/>
      <c r="W13" s="245"/>
      <c r="X13" s="245"/>
      <c r="Y13" s="245"/>
      <c r="Z13" s="245"/>
      <c r="AA13" s="245"/>
      <c r="AB13" s="245"/>
      <c r="AC13" s="244">
        <v>13</v>
      </c>
      <c r="AD13" s="246">
        <f>'PROVINCIAS 2015-16 (2)'!$N13-'PROVINCIAS 2015-16 (2)'!$AC13</f>
        <v>20</v>
      </c>
      <c r="AE13" s="247">
        <f t="shared" si="2"/>
        <v>8.3819486354187624</v>
      </c>
    </row>
    <row r="14" spans="1:31" ht="20.100000000000001" customHeight="1" x14ac:dyDescent="0.2">
      <c r="A14" s="241" t="s">
        <v>11</v>
      </c>
      <c r="B14" s="242">
        <v>0</v>
      </c>
      <c r="C14" s="242">
        <v>1</v>
      </c>
      <c r="D14" s="242">
        <v>3</v>
      </c>
      <c r="E14" s="242">
        <v>0</v>
      </c>
      <c r="F14" s="242">
        <v>1</v>
      </c>
      <c r="G14" s="242">
        <v>0</v>
      </c>
      <c r="H14" s="242">
        <v>1</v>
      </c>
      <c r="I14" s="243">
        <v>2</v>
      </c>
      <c r="J14" s="242">
        <v>1</v>
      </c>
      <c r="K14" s="242">
        <v>0</v>
      </c>
      <c r="L14" s="242">
        <v>2</v>
      </c>
      <c r="M14" s="242"/>
      <c r="N14" s="242">
        <f t="shared" si="0"/>
        <v>11</v>
      </c>
      <c r="O14" s="244">
        <v>85722</v>
      </c>
      <c r="P14" s="276">
        <f t="shared" si="1"/>
        <v>12.832178437273978</v>
      </c>
      <c r="Q14" s="245">
        <v>0</v>
      </c>
      <c r="R14" s="245">
        <v>0</v>
      </c>
      <c r="S14" s="245">
        <v>0</v>
      </c>
      <c r="T14" s="245"/>
      <c r="U14" s="245"/>
      <c r="V14" s="245"/>
      <c r="W14" s="245"/>
      <c r="X14" s="245"/>
      <c r="Y14" s="245"/>
      <c r="Z14" s="245"/>
      <c r="AA14" s="245"/>
      <c r="AB14" s="245"/>
      <c r="AC14" s="244">
        <v>1</v>
      </c>
      <c r="AD14" s="246">
        <f>'PROVINCIAS 2015-16 (2)'!$N14-'PROVINCIAS 2015-16 (2)'!$AC14</f>
        <v>10</v>
      </c>
      <c r="AE14" s="247">
        <f t="shared" si="2"/>
        <v>11.665616761158162</v>
      </c>
    </row>
    <row r="15" spans="1:31" ht="20.100000000000001" customHeight="1" x14ac:dyDescent="0.2">
      <c r="A15" s="241" t="s">
        <v>90</v>
      </c>
      <c r="B15" s="242">
        <v>0</v>
      </c>
      <c r="C15" s="242">
        <v>0</v>
      </c>
      <c r="D15" s="242">
        <v>1</v>
      </c>
      <c r="E15" s="242">
        <v>0</v>
      </c>
      <c r="F15" s="242">
        <v>1</v>
      </c>
      <c r="G15" s="242">
        <v>2</v>
      </c>
      <c r="H15" s="248">
        <v>0</v>
      </c>
      <c r="I15" s="243">
        <v>0</v>
      </c>
      <c r="J15" s="242">
        <v>2</v>
      </c>
      <c r="K15" s="242">
        <v>2</v>
      </c>
      <c r="L15" s="242">
        <v>0</v>
      </c>
      <c r="M15" s="242">
        <v>1</v>
      </c>
      <c r="N15" s="242">
        <f t="shared" si="0"/>
        <v>9</v>
      </c>
      <c r="O15" s="244">
        <v>92289</v>
      </c>
      <c r="P15" s="276">
        <f t="shared" si="1"/>
        <v>9.7519747748919166</v>
      </c>
      <c r="Q15" s="245">
        <v>0</v>
      </c>
      <c r="R15" s="245">
        <v>0</v>
      </c>
      <c r="S15" s="245">
        <v>0</v>
      </c>
      <c r="T15" s="245"/>
      <c r="U15" s="245"/>
      <c r="V15" s="245"/>
      <c r="W15" s="245"/>
      <c r="X15" s="245"/>
      <c r="Y15" s="245"/>
      <c r="Z15" s="245"/>
      <c r="AA15" s="245"/>
      <c r="AB15" s="245"/>
      <c r="AC15" s="244">
        <v>1</v>
      </c>
      <c r="AD15" s="246">
        <f>'PROVINCIAS 2015-16 (2)'!$N15-'PROVINCIAS 2015-16 (2)'!$AC15</f>
        <v>8</v>
      </c>
      <c r="AE15" s="247">
        <f t="shared" si="2"/>
        <v>8.6684220221261477</v>
      </c>
    </row>
    <row r="16" spans="1:31" s="121" customFormat="1" ht="20.100000000000001" customHeight="1" x14ac:dyDescent="0.2">
      <c r="A16" s="241" t="s">
        <v>17</v>
      </c>
      <c r="B16" s="242">
        <v>1</v>
      </c>
      <c r="C16" s="242">
        <v>0</v>
      </c>
      <c r="D16" s="242">
        <v>1</v>
      </c>
      <c r="E16" s="242">
        <v>2</v>
      </c>
      <c r="F16" s="242">
        <v>0</v>
      </c>
      <c r="G16" s="242">
        <v>2</v>
      </c>
      <c r="H16" s="242">
        <v>0</v>
      </c>
      <c r="I16" s="243">
        <v>1</v>
      </c>
      <c r="J16" s="242">
        <v>0</v>
      </c>
      <c r="K16" s="242">
        <v>0</v>
      </c>
      <c r="L16" s="242">
        <v>0</v>
      </c>
      <c r="M16" s="242">
        <v>3</v>
      </c>
      <c r="N16" s="242">
        <f t="shared" si="0"/>
        <v>10</v>
      </c>
      <c r="O16" s="244">
        <v>57339</v>
      </c>
      <c r="P16" s="276">
        <f t="shared" si="1"/>
        <v>17.44013673067197</v>
      </c>
      <c r="Q16" s="245">
        <v>0</v>
      </c>
      <c r="R16" s="245">
        <v>0</v>
      </c>
      <c r="S16" s="245">
        <v>0</v>
      </c>
      <c r="T16" s="245"/>
      <c r="U16" s="245"/>
      <c r="V16" s="245"/>
      <c r="W16" s="245"/>
      <c r="X16" s="245"/>
      <c r="Y16" s="245"/>
      <c r="Z16" s="245"/>
      <c r="AA16" s="245"/>
      <c r="AB16" s="245"/>
      <c r="AC16" s="244">
        <v>0</v>
      </c>
      <c r="AD16" s="246">
        <f>'PROVINCIAS 2015-16 (2)'!$N16-'PROVINCIAS 2015-16 (2)'!$AC16</f>
        <v>10</v>
      </c>
      <c r="AE16" s="247">
        <f t="shared" si="2"/>
        <v>17.44013673067197</v>
      </c>
    </row>
    <row r="17" spans="1:31" ht="20.100000000000001" customHeight="1" x14ac:dyDescent="0.2">
      <c r="A17" s="241" t="s">
        <v>18</v>
      </c>
      <c r="B17" s="242">
        <v>7</v>
      </c>
      <c r="C17" s="242">
        <v>5</v>
      </c>
      <c r="D17" s="242">
        <v>10</v>
      </c>
      <c r="E17" s="242">
        <v>2</v>
      </c>
      <c r="F17" s="242">
        <v>4</v>
      </c>
      <c r="G17" s="242">
        <v>3</v>
      </c>
      <c r="H17" s="242">
        <v>12</v>
      </c>
      <c r="I17" s="248">
        <v>3</v>
      </c>
      <c r="J17" s="242">
        <v>5</v>
      </c>
      <c r="K17" s="242">
        <v>5</v>
      </c>
      <c r="L17" s="242">
        <v>1</v>
      </c>
      <c r="M17" s="242">
        <v>7</v>
      </c>
      <c r="N17" s="242">
        <f t="shared" si="0"/>
        <v>64</v>
      </c>
      <c r="O17" s="244">
        <v>338173</v>
      </c>
      <c r="P17" s="276">
        <f t="shared" si="1"/>
        <v>18.925224663116211</v>
      </c>
      <c r="Q17" s="245">
        <v>1</v>
      </c>
      <c r="R17" s="245">
        <v>0</v>
      </c>
      <c r="S17" s="245">
        <v>0</v>
      </c>
      <c r="T17" s="245"/>
      <c r="U17" s="245"/>
      <c r="V17" s="245"/>
      <c r="W17" s="245"/>
      <c r="X17" s="245"/>
      <c r="Y17" s="245"/>
      <c r="Z17" s="245"/>
      <c r="AA17" s="245"/>
      <c r="AB17" s="245"/>
      <c r="AC17" s="244">
        <v>4</v>
      </c>
      <c r="AD17" s="246">
        <f>'PROVINCIAS 2015-16 (2)'!$N17-'PROVINCIAS 2015-16 (2)'!$AC17</f>
        <v>60</v>
      </c>
      <c r="AE17" s="247">
        <f t="shared" si="2"/>
        <v>17.742398121671449</v>
      </c>
    </row>
    <row r="18" spans="1:31" s="121" customFormat="1" ht="20.100000000000001" customHeight="1" x14ac:dyDescent="0.2">
      <c r="A18" s="241" t="s">
        <v>19</v>
      </c>
      <c r="B18" s="242">
        <v>1</v>
      </c>
      <c r="C18" s="242">
        <v>4</v>
      </c>
      <c r="D18" s="242">
        <v>6</v>
      </c>
      <c r="E18" s="242">
        <v>8</v>
      </c>
      <c r="F18" s="242">
        <v>6</v>
      </c>
      <c r="G18" s="242">
        <v>2</v>
      </c>
      <c r="H18" s="242">
        <v>7</v>
      </c>
      <c r="I18" s="243">
        <v>4</v>
      </c>
      <c r="J18" s="242">
        <v>4</v>
      </c>
      <c r="K18" s="242">
        <v>4</v>
      </c>
      <c r="L18" s="242">
        <v>4</v>
      </c>
      <c r="M18" s="242">
        <v>3</v>
      </c>
      <c r="N18" s="242">
        <f t="shared" si="0"/>
        <v>53</v>
      </c>
      <c r="O18" s="244">
        <v>267686</v>
      </c>
      <c r="P18" s="276">
        <f t="shared" si="1"/>
        <v>19.799317110345704</v>
      </c>
      <c r="Q18" s="245">
        <v>0</v>
      </c>
      <c r="R18" s="245">
        <v>1</v>
      </c>
      <c r="S18" s="245">
        <v>0</v>
      </c>
      <c r="T18" s="245"/>
      <c r="U18" s="245"/>
      <c r="V18" s="245"/>
      <c r="W18" s="245"/>
      <c r="X18" s="245"/>
      <c r="Y18" s="245"/>
      <c r="Z18" s="245"/>
      <c r="AA18" s="245"/>
      <c r="AB18" s="245"/>
      <c r="AC18" s="244">
        <v>10</v>
      </c>
      <c r="AD18" s="246">
        <f>'PROVINCIAS 2015-16 (2)'!$N18-'PROVINCIAS 2015-16 (2)'!$AC18</f>
        <v>43</v>
      </c>
      <c r="AE18" s="247">
        <f t="shared" si="2"/>
        <v>16.063596900846512</v>
      </c>
    </row>
    <row r="19" spans="1:31" ht="20.100000000000001" customHeight="1" x14ac:dyDescent="0.2">
      <c r="A19" s="241" t="s">
        <v>20</v>
      </c>
      <c r="B19" s="242">
        <v>4</v>
      </c>
      <c r="C19" s="242">
        <v>7</v>
      </c>
      <c r="D19" s="242">
        <v>5</v>
      </c>
      <c r="E19" s="242">
        <v>5</v>
      </c>
      <c r="F19" s="242">
        <v>4</v>
      </c>
      <c r="G19" s="242">
        <v>3</v>
      </c>
      <c r="H19" s="242">
        <v>4</v>
      </c>
      <c r="I19" s="243">
        <v>3</v>
      </c>
      <c r="J19" s="242">
        <v>3</v>
      </c>
      <c r="K19" s="242">
        <v>3</v>
      </c>
      <c r="L19" s="242">
        <v>5</v>
      </c>
      <c r="M19" s="242">
        <v>6</v>
      </c>
      <c r="N19" s="242">
        <f t="shared" si="0"/>
        <v>52</v>
      </c>
      <c r="O19" s="244">
        <v>408579</v>
      </c>
      <c r="P19" s="276">
        <f t="shared" si="1"/>
        <v>12.727036876589349</v>
      </c>
      <c r="Q19" s="245">
        <v>0</v>
      </c>
      <c r="R19" s="245">
        <v>0</v>
      </c>
      <c r="S19" s="245">
        <v>0</v>
      </c>
      <c r="T19" s="245"/>
      <c r="U19" s="245"/>
      <c r="V19" s="245"/>
      <c r="W19" s="245"/>
      <c r="X19" s="245"/>
      <c r="Y19" s="245"/>
      <c r="Z19" s="245"/>
      <c r="AA19" s="245"/>
      <c r="AB19" s="245"/>
      <c r="AC19" s="244">
        <v>6</v>
      </c>
      <c r="AD19" s="246">
        <f>'PROVINCIAS 2015-16 (2)'!$N19-'PROVINCIAS 2015-16 (2)'!$AC19</f>
        <v>46</v>
      </c>
      <c r="AE19" s="247">
        <f t="shared" si="2"/>
        <v>11.258532621598272</v>
      </c>
    </row>
    <row r="20" spans="1:31" ht="20.100000000000001" customHeight="1" x14ac:dyDescent="0.2">
      <c r="A20" s="241" t="s">
        <v>91</v>
      </c>
      <c r="B20" s="242">
        <v>3</v>
      </c>
      <c r="C20" s="242">
        <v>4</v>
      </c>
      <c r="D20" s="242">
        <v>1</v>
      </c>
      <c r="E20" s="242">
        <v>1</v>
      </c>
      <c r="F20" s="242">
        <v>3</v>
      </c>
      <c r="G20" s="242">
        <v>2</v>
      </c>
      <c r="H20" s="242">
        <v>0</v>
      </c>
      <c r="I20" s="243">
        <v>0</v>
      </c>
      <c r="J20" s="242">
        <v>0</v>
      </c>
      <c r="K20" s="242">
        <v>1</v>
      </c>
      <c r="L20" s="242">
        <v>0</v>
      </c>
      <c r="M20" s="242">
        <v>3</v>
      </c>
      <c r="N20" s="242">
        <f t="shared" si="0"/>
        <v>18</v>
      </c>
      <c r="O20" s="244">
        <v>141275</v>
      </c>
      <c r="P20" s="276">
        <f t="shared" si="1"/>
        <v>12.741107768536542</v>
      </c>
      <c r="Q20" s="245">
        <v>1</v>
      </c>
      <c r="R20" s="245">
        <v>0</v>
      </c>
      <c r="S20" s="245">
        <v>0</v>
      </c>
      <c r="T20" s="245"/>
      <c r="U20" s="245"/>
      <c r="V20" s="245"/>
      <c r="W20" s="245"/>
      <c r="X20" s="245"/>
      <c r="Y20" s="245"/>
      <c r="Z20" s="245"/>
      <c r="AA20" s="245"/>
      <c r="AB20" s="245"/>
      <c r="AC20" s="244">
        <v>1</v>
      </c>
      <c r="AD20" s="246">
        <f>'PROVINCIAS 2015-16 (2)'!$N20-'PROVINCIAS 2015-16 (2)'!$AC20</f>
        <v>17</v>
      </c>
      <c r="AE20" s="247">
        <f t="shared" si="2"/>
        <v>12.033268448062291</v>
      </c>
    </row>
    <row r="21" spans="1:31" s="121" customFormat="1" ht="20.100000000000001" customHeight="1" x14ac:dyDescent="0.2">
      <c r="A21" s="241" t="s">
        <v>21</v>
      </c>
      <c r="B21" s="242">
        <v>0</v>
      </c>
      <c r="C21" s="242">
        <v>3</v>
      </c>
      <c r="D21" s="242">
        <v>2</v>
      </c>
      <c r="E21" s="242">
        <v>2</v>
      </c>
      <c r="F21" s="242">
        <v>3</v>
      </c>
      <c r="G21" s="242">
        <v>2</v>
      </c>
      <c r="H21" s="242">
        <v>3</v>
      </c>
      <c r="I21" s="243">
        <v>0</v>
      </c>
      <c r="J21" s="242">
        <v>1</v>
      </c>
      <c r="K21" s="242">
        <v>0</v>
      </c>
      <c r="L21" s="242">
        <v>2</v>
      </c>
      <c r="M21" s="242"/>
      <c r="N21" s="242">
        <f t="shared" si="0"/>
        <v>18</v>
      </c>
      <c r="O21" s="244">
        <v>172731</v>
      </c>
      <c r="P21" s="276">
        <f t="shared" si="1"/>
        <v>10.420827761085157</v>
      </c>
      <c r="Q21" s="245">
        <v>0</v>
      </c>
      <c r="R21" s="245">
        <v>0</v>
      </c>
      <c r="S21" s="245">
        <v>2</v>
      </c>
      <c r="T21" s="245"/>
      <c r="U21" s="245"/>
      <c r="V21" s="245"/>
      <c r="W21" s="245"/>
      <c r="X21" s="245"/>
      <c r="Y21" s="245"/>
      <c r="Z21" s="245"/>
      <c r="AA21" s="245"/>
      <c r="AB21" s="245"/>
      <c r="AC21" s="244">
        <v>5</v>
      </c>
      <c r="AD21" s="246">
        <f>'PROVINCIAS 2015-16 (2)'!$N21-'PROVINCIAS 2015-16 (2)'!$AC21</f>
        <v>13</v>
      </c>
      <c r="AE21" s="247">
        <f t="shared" si="2"/>
        <v>7.5261533830059459</v>
      </c>
    </row>
    <row r="22" spans="1:31" ht="20.100000000000001" customHeight="1" x14ac:dyDescent="0.2">
      <c r="A22" s="241" t="s">
        <v>111</v>
      </c>
      <c r="B22" s="242">
        <v>2</v>
      </c>
      <c r="C22" s="242">
        <v>2</v>
      </c>
      <c r="D22" s="242">
        <v>0</v>
      </c>
      <c r="E22" s="242">
        <v>4</v>
      </c>
      <c r="F22" s="242">
        <v>2</v>
      </c>
      <c r="G22" s="242">
        <v>0</v>
      </c>
      <c r="H22" s="242">
        <v>2</v>
      </c>
      <c r="I22" s="243">
        <v>0</v>
      </c>
      <c r="J22" s="248">
        <v>1</v>
      </c>
      <c r="K22" s="242">
        <v>0</v>
      </c>
      <c r="L22" s="242">
        <v>1</v>
      </c>
      <c r="M22" s="242">
        <v>1</v>
      </c>
      <c r="N22" s="242">
        <f t="shared" si="0"/>
        <v>15</v>
      </c>
      <c r="O22" s="244">
        <v>115970</v>
      </c>
      <c r="P22" s="276">
        <f t="shared" si="1"/>
        <v>12.934379580926102</v>
      </c>
      <c r="Q22" s="249">
        <v>1</v>
      </c>
      <c r="R22" s="249">
        <v>0</v>
      </c>
      <c r="S22" s="249">
        <v>0</v>
      </c>
      <c r="T22" s="249"/>
      <c r="U22" s="249"/>
      <c r="V22" s="249"/>
      <c r="W22" s="249"/>
      <c r="X22" s="249"/>
      <c r="Y22" s="249"/>
      <c r="Z22" s="249"/>
      <c r="AA22" s="249"/>
      <c r="AB22" s="249"/>
      <c r="AC22" s="244">
        <v>2</v>
      </c>
      <c r="AD22" s="250">
        <f>'PROVINCIAS 2015-16 (2)'!$N22-'PROVINCIAS 2015-16 (2)'!$AC22</f>
        <v>13</v>
      </c>
      <c r="AE22" s="247">
        <f t="shared" si="2"/>
        <v>11.209795636802621</v>
      </c>
    </row>
    <row r="23" spans="1:31" ht="20.100000000000001" customHeight="1" x14ac:dyDescent="0.2">
      <c r="A23" s="241" t="s">
        <v>22</v>
      </c>
      <c r="B23" s="242">
        <v>1</v>
      </c>
      <c r="C23" s="242">
        <v>1</v>
      </c>
      <c r="D23" s="242">
        <v>2</v>
      </c>
      <c r="E23" s="242">
        <v>0</v>
      </c>
      <c r="F23" s="242">
        <v>3</v>
      </c>
      <c r="G23" s="242">
        <v>1</v>
      </c>
      <c r="H23" s="242">
        <v>1</v>
      </c>
      <c r="I23" s="243">
        <v>1</v>
      </c>
      <c r="J23" s="248">
        <v>5</v>
      </c>
      <c r="K23" s="242">
        <v>0</v>
      </c>
      <c r="L23" s="242">
        <v>0</v>
      </c>
      <c r="M23" s="242">
        <v>2</v>
      </c>
      <c r="N23" s="242">
        <f t="shared" si="0"/>
        <v>17</v>
      </c>
      <c r="O23" s="244">
        <v>190179</v>
      </c>
      <c r="P23" s="276">
        <f t="shared" si="1"/>
        <v>8.9389469920443378</v>
      </c>
      <c r="Q23" s="245">
        <v>0</v>
      </c>
      <c r="R23" s="245">
        <v>0</v>
      </c>
      <c r="S23" s="245">
        <v>0</v>
      </c>
      <c r="T23" s="245"/>
      <c r="U23" s="245"/>
      <c r="V23" s="245"/>
      <c r="W23" s="245"/>
      <c r="X23" s="245"/>
      <c r="Y23" s="245"/>
      <c r="Z23" s="245"/>
      <c r="AA23" s="245"/>
      <c r="AB23" s="245"/>
      <c r="AC23" s="244">
        <v>1</v>
      </c>
      <c r="AD23" s="246">
        <f>'PROVINCIAS 2015-16 (2)'!$N23-'PROVINCIAS 2015-16 (2)'!$AC23</f>
        <v>16</v>
      </c>
      <c r="AE23" s="247">
        <f t="shared" si="2"/>
        <v>8.4131265807476119</v>
      </c>
    </row>
    <row r="24" spans="1:31" s="121" customFormat="1" ht="20.100000000000001" customHeight="1" x14ac:dyDescent="0.2">
      <c r="A24" s="241" t="s">
        <v>23</v>
      </c>
      <c r="B24" s="242">
        <v>1</v>
      </c>
      <c r="C24" s="242">
        <v>4</v>
      </c>
      <c r="D24" s="242">
        <v>0</v>
      </c>
      <c r="E24" s="242">
        <v>0</v>
      </c>
      <c r="F24" s="242">
        <v>0</v>
      </c>
      <c r="G24" s="242">
        <v>0</v>
      </c>
      <c r="H24" s="242">
        <v>0</v>
      </c>
      <c r="I24" s="243">
        <v>0</v>
      </c>
      <c r="J24" s="242">
        <v>0</v>
      </c>
      <c r="K24" s="242">
        <v>0</v>
      </c>
      <c r="L24" s="242">
        <v>0</v>
      </c>
      <c r="M24" s="242">
        <v>1</v>
      </c>
      <c r="N24" s="242">
        <f t="shared" si="0"/>
        <v>6</v>
      </c>
      <c r="O24" s="244">
        <v>34391</v>
      </c>
      <c r="P24" s="276">
        <f t="shared" si="1"/>
        <v>17.44642493675671</v>
      </c>
      <c r="Q24" s="245">
        <v>0</v>
      </c>
      <c r="R24" s="245">
        <v>0</v>
      </c>
      <c r="S24" s="245">
        <v>0</v>
      </c>
      <c r="T24" s="245"/>
      <c r="U24" s="245"/>
      <c r="V24" s="245"/>
      <c r="W24" s="245"/>
      <c r="X24" s="245"/>
      <c r="Y24" s="245"/>
      <c r="Z24" s="245"/>
      <c r="AA24" s="245"/>
      <c r="AB24" s="245"/>
      <c r="AC24" s="244">
        <v>0</v>
      </c>
      <c r="AD24" s="246">
        <f>'PROVINCIAS 2015-16 (2)'!$N24-'PROVINCIAS 2015-16 (2)'!$AC24</f>
        <v>6</v>
      </c>
      <c r="AE24" s="247">
        <f t="shared" si="2"/>
        <v>17.44642493675671</v>
      </c>
    </row>
    <row r="25" spans="1:31" ht="20.100000000000001" customHeight="1" x14ac:dyDescent="0.2">
      <c r="A25" s="241" t="s">
        <v>24</v>
      </c>
      <c r="B25" s="242">
        <v>3</v>
      </c>
      <c r="C25" s="242">
        <v>2</v>
      </c>
      <c r="D25" s="242">
        <v>3</v>
      </c>
      <c r="E25" s="242">
        <v>6</v>
      </c>
      <c r="F25" s="242">
        <v>2</v>
      </c>
      <c r="G25" s="242">
        <v>2</v>
      </c>
      <c r="H25" s="242">
        <v>5</v>
      </c>
      <c r="I25" s="243">
        <v>5</v>
      </c>
      <c r="J25" s="242">
        <v>3</v>
      </c>
      <c r="K25" s="242">
        <v>0</v>
      </c>
      <c r="L25" s="242">
        <v>6</v>
      </c>
      <c r="M25" s="242">
        <v>2</v>
      </c>
      <c r="N25" s="242">
        <f t="shared" si="0"/>
        <v>39</v>
      </c>
      <c r="O25" s="244">
        <v>195132</v>
      </c>
      <c r="P25" s="276">
        <f t="shared" si="1"/>
        <v>19.986470696759117</v>
      </c>
      <c r="Q25" s="245">
        <v>0</v>
      </c>
      <c r="R25" s="245">
        <v>0</v>
      </c>
      <c r="S25" s="245">
        <v>0</v>
      </c>
      <c r="T25" s="245"/>
      <c r="U25" s="245"/>
      <c r="V25" s="245"/>
      <c r="W25" s="245"/>
      <c r="X25" s="245"/>
      <c r="Y25" s="245"/>
      <c r="Z25" s="245"/>
      <c r="AA25" s="245"/>
      <c r="AB25" s="245"/>
      <c r="AC25" s="244">
        <v>1</v>
      </c>
      <c r="AD25" s="246">
        <f>'PROVINCIAS 2015-16 (2)'!$N25-'PROVINCIAS 2015-16 (2)'!$AC25</f>
        <v>38</v>
      </c>
      <c r="AE25" s="247">
        <f t="shared" si="2"/>
        <v>19.473997089149908</v>
      </c>
    </row>
    <row r="26" spans="1:31" ht="20.100000000000001" customHeight="1" x14ac:dyDescent="0.2">
      <c r="A26" s="241" t="s">
        <v>25</v>
      </c>
      <c r="B26" s="242">
        <v>3</v>
      </c>
      <c r="C26" s="242">
        <v>0</v>
      </c>
      <c r="D26" s="242">
        <v>1</v>
      </c>
      <c r="E26" s="242">
        <v>4</v>
      </c>
      <c r="F26" s="242">
        <v>0</v>
      </c>
      <c r="G26" s="242">
        <v>3</v>
      </c>
      <c r="H26" s="242">
        <v>4</v>
      </c>
      <c r="I26" s="243">
        <v>0</v>
      </c>
      <c r="J26" s="242">
        <v>3</v>
      </c>
      <c r="K26" s="242">
        <v>2</v>
      </c>
      <c r="L26" s="242">
        <v>0</v>
      </c>
      <c r="M26" s="242">
        <v>3</v>
      </c>
      <c r="N26" s="242">
        <f t="shared" si="0"/>
        <v>23</v>
      </c>
      <c r="O26" s="244">
        <v>331491</v>
      </c>
      <c r="P26" s="276">
        <f t="shared" si="1"/>
        <v>6.938348250782072</v>
      </c>
      <c r="Q26" s="245">
        <v>0</v>
      </c>
      <c r="R26" s="245">
        <v>0</v>
      </c>
      <c r="S26" s="245">
        <v>0</v>
      </c>
      <c r="T26" s="245"/>
      <c r="U26" s="245"/>
      <c r="V26" s="245"/>
      <c r="W26" s="245"/>
      <c r="X26" s="245"/>
      <c r="Y26" s="245"/>
      <c r="Z26" s="245"/>
      <c r="AA26" s="245"/>
      <c r="AB26" s="245"/>
      <c r="AC26" s="244">
        <v>1</v>
      </c>
      <c r="AD26" s="246">
        <f>'PROVINCIAS 2015-16 (2)'!$N26-'PROVINCIAS 2015-16 (2)'!$AC26</f>
        <v>22</v>
      </c>
      <c r="AE26" s="247">
        <f t="shared" si="2"/>
        <v>6.6366809355306779</v>
      </c>
    </row>
    <row r="27" spans="1:31" ht="20.100000000000001" customHeight="1" x14ac:dyDescent="0.2">
      <c r="A27" s="241" t="s">
        <v>29</v>
      </c>
      <c r="B27" s="242">
        <v>1</v>
      </c>
      <c r="C27" s="242">
        <v>2</v>
      </c>
      <c r="D27" s="242">
        <v>2</v>
      </c>
      <c r="E27" s="242">
        <v>2</v>
      </c>
      <c r="F27" s="242">
        <v>2</v>
      </c>
      <c r="G27" s="242">
        <v>1</v>
      </c>
      <c r="H27" s="242">
        <v>1</v>
      </c>
      <c r="I27" s="243">
        <v>2</v>
      </c>
      <c r="J27" s="242">
        <v>3</v>
      </c>
      <c r="K27" s="242">
        <v>0</v>
      </c>
      <c r="L27" s="242">
        <v>1</v>
      </c>
      <c r="M27" s="242">
        <v>1</v>
      </c>
      <c r="N27" s="242">
        <f t="shared" si="0"/>
        <v>18</v>
      </c>
      <c r="O27" s="244">
        <v>110243</v>
      </c>
      <c r="P27" s="276">
        <f t="shared" si="1"/>
        <v>16.327567283183512</v>
      </c>
      <c r="Q27" s="245">
        <v>0</v>
      </c>
      <c r="R27" s="245">
        <v>1</v>
      </c>
      <c r="S27" s="245">
        <v>0</v>
      </c>
      <c r="T27" s="245"/>
      <c r="U27" s="245"/>
      <c r="V27" s="245"/>
      <c r="W27" s="245"/>
      <c r="X27" s="245"/>
      <c r="Y27" s="245"/>
      <c r="Z27" s="245"/>
      <c r="AA27" s="245"/>
      <c r="AB27" s="245"/>
      <c r="AC27" s="244">
        <v>3</v>
      </c>
      <c r="AD27" s="246">
        <f>'PROVINCIAS 2015-16 (2)'!$N27-'PROVINCIAS 2015-16 (2)'!$AC27</f>
        <v>15</v>
      </c>
      <c r="AE27" s="247">
        <f t="shared" si="2"/>
        <v>13.606306069319594</v>
      </c>
    </row>
    <row r="28" spans="1:31" ht="20.100000000000001" customHeight="1" x14ac:dyDescent="0.2">
      <c r="A28" s="241" t="s">
        <v>92</v>
      </c>
      <c r="B28" s="242">
        <v>1</v>
      </c>
      <c r="C28" s="242">
        <v>6</v>
      </c>
      <c r="D28" s="242">
        <v>11</v>
      </c>
      <c r="E28" s="242">
        <v>5</v>
      </c>
      <c r="F28" s="242">
        <v>4</v>
      </c>
      <c r="G28" s="242">
        <v>4</v>
      </c>
      <c r="H28" s="242">
        <v>7</v>
      </c>
      <c r="I28" s="243">
        <v>11</v>
      </c>
      <c r="J28" s="242">
        <v>6</v>
      </c>
      <c r="K28" s="242">
        <v>3</v>
      </c>
      <c r="L28" s="242">
        <v>2</v>
      </c>
      <c r="M28" s="242">
        <v>7</v>
      </c>
      <c r="N28" s="242">
        <f t="shared" si="0"/>
        <v>67</v>
      </c>
      <c r="O28" s="244">
        <v>624820</v>
      </c>
      <c r="P28" s="276">
        <f t="shared" si="1"/>
        <v>10.723088249415831</v>
      </c>
      <c r="Q28" s="245">
        <v>0</v>
      </c>
      <c r="R28" s="245">
        <v>0</v>
      </c>
      <c r="S28" s="245">
        <v>2</v>
      </c>
      <c r="T28" s="245"/>
      <c r="U28" s="245"/>
      <c r="V28" s="245"/>
      <c r="W28" s="245"/>
      <c r="X28" s="245"/>
      <c r="Y28" s="245"/>
      <c r="Z28" s="245"/>
      <c r="AA28" s="245"/>
      <c r="AB28" s="245"/>
      <c r="AC28" s="244">
        <v>13</v>
      </c>
      <c r="AD28" s="246">
        <f>'PROVINCIAS 2015-16 (2)'!$N28-'PROVINCIAS 2015-16 (2)'!$AC28</f>
        <v>54</v>
      </c>
      <c r="AE28" s="247">
        <f t="shared" si="2"/>
        <v>8.6424890368426102</v>
      </c>
    </row>
    <row r="29" spans="1:31" ht="20.100000000000001" customHeight="1" x14ac:dyDescent="0.2">
      <c r="A29" s="241" t="s">
        <v>87</v>
      </c>
      <c r="B29" s="242">
        <v>1</v>
      </c>
      <c r="C29" s="242">
        <v>0</v>
      </c>
      <c r="D29" s="242">
        <v>0</v>
      </c>
      <c r="E29" s="242">
        <v>1</v>
      </c>
      <c r="F29" s="242">
        <v>0</v>
      </c>
      <c r="G29" s="242">
        <v>3</v>
      </c>
      <c r="H29" s="242">
        <v>1</v>
      </c>
      <c r="I29" s="243">
        <v>0</v>
      </c>
      <c r="J29" s="242">
        <v>0</v>
      </c>
      <c r="K29" s="242">
        <v>1</v>
      </c>
      <c r="L29" s="242">
        <v>0</v>
      </c>
      <c r="M29" s="242">
        <v>1</v>
      </c>
      <c r="N29" s="242">
        <f t="shared" si="0"/>
        <v>8</v>
      </c>
      <c r="O29" s="244">
        <v>55511</v>
      </c>
      <c r="P29" s="276">
        <f t="shared" si="1"/>
        <v>14.411558069571797</v>
      </c>
      <c r="Q29" s="245">
        <v>0</v>
      </c>
      <c r="R29" s="245">
        <v>0</v>
      </c>
      <c r="S29" s="245">
        <v>0</v>
      </c>
      <c r="T29" s="245"/>
      <c r="U29" s="245"/>
      <c r="V29" s="245"/>
      <c r="W29" s="245"/>
      <c r="X29" s="245"/>
      <c r="Y29" s="245"/>
      <c r="Z29" s="245"/>
      <c r="AA29" s="245"/>
      <c r="AB29" s="245"/>
      <c r="AC29" s="244">
        <v>0</v>
      </c>
      <c r="AD29" s="246">
        <f>'PROVINCIAS 2015-16 (2)'!$N29-'PROVINCIAS 2015-16 (2)'!$AC29</f>
        <v>8</v>
      </c>
      <c r="AE29" s="247">
        <f t="shared" si="2"/>
        <v>14.411558069571797</v>
      </c>
    </row>
    <row r="30" spans="1:31" ht="20.100000000000001" customHeight="1" x14ac:dyDescent="0.2">
      <c r="A30" s="241" t="s">
        <v>26</v>
      </c>
      <c r="B30" s="242">
        <v>3</v>
      </c>
      <c r="C30" s="242">
        <v>2</v>
      </c>
      <c r="D30" s="242">
        <v>3</v>
      </c>
      <c r="E30" s="242">
        <v>1</v>
      </c>
      <c r="F30" s="242">
        <v>1</v>
      </c>
      <c r="G30" s="242">
        <v>1</v>
      </c>
      <c r="H30" s="242">
        <v>4</v>
      </c>
      <c r="I30" s="243">
        <v>1</v>
      </c>
      <c r="J30" s="242">
        <v>2</v>
      </c>
      <c r="K30" s="242">
        <v>1</v>
      </c>
      <c r="L30" s="242">
        <v>4</v>
      </c>
      <c r="M30" s="242">
        <v>3</v>
      </c>
      <c r="N30" s="242">
        <f t="shared" si="0"/>
        <v>26</v>
      </c>
      <c r="O30" s="244">
        <v>224205</v>
      </c>
      <c r="P30" s="276">
        <f t="shared" si="1"/>
        <v>11.596529961419236</v>
      </c>
      <c r="Q30" s="245">
        <v>0</v>
      </c>
      <c r="R30" s="245">
        <v>0</v>
      </c>
      <c r="S30" s="245">
        <v>0</v>
      </c>
      <c r="T30" s="245"/>
      <c r="U30" s="245"/>
      <c r="V30" s="245"/>
      <c r="W30" s="245"/>
      <c r="X30" s="245"/>
      <c r="Y30" s="245"/>
      <c r="Z30" s="245"/>
      <c r="AA30" s="245"/>
      <c r="AB30" s="245"/>
      <c r="AC30" s="244">
        <v>0</v>
      </c>
      <c r="AD30" s="246">
        <f>'PROVINCIAS 2015-16 (2)'!$N30-'PROVINCIAS 2015-16 (2)'!$AC30</f>
        <v>26</v>
      </c>
      <c r="AE30" s="247">
        <f t="shared" si="2"/>
        <v>11.596529961419236</v>
      </c>
    </row>
    <row r="31" spans="1:31" ht="20.100000000000001" customHeight="1" x14ac:dyDescent="0.2">
      <c r="A31" s="241" t="s">
        <v>112</v>
      </c>
      <c r="B31" s="242">
        <v>4</v>
      </c>
      <c r="C31" s="242">
        <v>2</v>
      </c>
      <c r="D31" s="242">
        <v>2</v>
      </c>
      <c r="E31" s="242">
        <v>2</v>
      </c>
      <c r="F31" s="242">
        <v>3</v>
      </c>
      <c r="G31" s="242">
        <v>5</v>
      </c>
      <c r="H31" s="242">
        <v>5</v>
      </c>
      <c r="I31" s="243">
        <v>1</v>
      </c>
      <c r="J31" s="242">
        <v>3</v>
      </c>
      <c r="K31" s="242">
        <v>4</v>
      </c>
      <c r="L31" s="242">
        <v>5</v>
      </c>
      <c r="M31" s="242">
        <v>5</v>
      </c>
      <c r="N31" s="242">
        <f t="shared" si="0"/>
        <v>41</v>
      </c>
      <c r="O31" s="244">
        <v>302577</v>
      </c>
      <c r="P31" s="276">
        <f t="shared" si="1"/>
        <v>13.55026984866662</v>
      </c>
      <c r="Q31" s="245">
        <v>0</v>
      </c>
      <c r="R31" s="245">
        <v>0</v>
      </c>
      <c r="S31" s="245">
        <v>1</v>
      </c>
      <c r="T31" s="245"/>
      <c r="U31" s="245"/>
      <c r="V31" s="245"/>
      <c r="W31" s="245"/>
      <c r="X31" s="245"/>
      <c r="Y31" s="245"/>
      <c r="Z31" s="245"/>
      <c r="AA31" s="245"/>
      <c r="AB31" s="245"/>
      <c r="AC31" s="244">
        <v>4</v>
      </c>
      <c r="AD31" s="246">
        <f>'PROVINCIAS 2015-16 (2)'!$N31-'PROVINCIAS 2015-16 (2)'!$AC31</f>
        <v>37</v>
      </c>
      <c r="AE31" s="247">
        <f t="shared" si="2"/>
        <v>12.228292302455245</v>
      </c>
    </row>
    <row r="32" spans="1:31" s="121" customFormat="1" ht="20.100000000000001" customHeight="1" x14ac:dyDescent="0.2">
      <c r="A32" s="241" t="s">
        <v>27</v>
      </c>
      <c r="B32" s="242">
        <v>3</v>
      </c>
      <c r="C32" s="242">
        <v>0</v>
      </c>
      <c r="D32" s="242">
        <v>0</v>
      </c>
      <c r="E32" s="242">
        <v>2</v>
      </c>
      <c r="F32" s="242">
        <v>4</v>
      </c>
      <c r="G32" s="242">
        <v>1</v>
      </c>
      <c r="H32" s="248">
        <v>2</v>
      </c>
      <c r="I32" s="243">
        <v>3</v>
      </c>
      <c r="J32" s="242">
        <v>3</v>
      </c>
      <c r="K32" s="242">
        <v>0</v>
      </c>
      <c r="L32" s="242">
        <v>0</v>
      </c>
      <c r="M32" s="242"/>
      <c r="N32" s="242">
        <f t="shared" si="0"/>
        <v>18</v>
      </c>
      <c r="O32" s="244">
        <v>152069</v>
      </c>
      <c r="P32" s="276">
        <f t="shared" si="1"/>
        <v>11.836732009811335</v>
      </c>
      <c r="Q32" s="245">
        <v>0</v>
      </c>
      <c r="R32" s="245">
        <v>0</v>
      </c>
      <c r="S32" s="245">
        <v>0</v>
      </c>
      <c r="T32" s="245"/>
      <c r="U32" s="245"/>
      <c r="V32" s="245"/>
      <c r="W32" s="245"/>
      <c r="X32" s="245"/>
      <c r="Y32" s="245"/>
      <c r="Z32" s="245"/>
      <c r="AA32" s="245"/>
      <c r="AB32" s="245"/>
      <c r="AC32" s="244">
        <v>3</v>
      </c>
      <c r="AD32" s="246">
        <f>'PROVINCIAS 2015-16 (2)'!$N32-'PROVINCIAS 2015-16 (2)'!$AC32</f>
        <v>15</v>
      </c>
      <c r="AE32" s="247">
        <f t="shared" si="2"/>
        <v>9.8639433415094473</v>
      </c>
    </row>
    <row r="33" spans="1:31" ht="20.100000000000001" customHeight="1" x14ac:dyDescent="0.2">
      <c r="A33" s="241" t="s">
        <v>5</v>
      </c>
      <c r="B33" s="242">
        <v>8</v>
      </c>
      <c r="C33" s="242">
        <v>12</v>
      </c>
      <c r="D33" s="242">
        <v>13</v>
      </c>
      <c r="E33" s="242">
        <v>12</v>
      </c>
      <c r="F33" s="242">
        <v>14</v>
      </c>
      <c r="G33" s="242">
        <v>15</v>
      </c>
      <c r="H33" s="248">
        <v>16</v>
      </c>
      <c r="I33" s="243">
        <v>1</v>
      </c>
      <c r="J33" s="242">
        <v>8</v>
      </c>
      <c r="K33" s="242">
        <v>15</v>
      </c>
      <c r="L33" s="242">
        <v>13</v>
      </c>
      <c r="M33" s="242">
        <v>17</v>
      </c>
      <c r="N33" s="242">
        <f t="shared" si="0"/>
        <v>144</v>
      </c>
      <c r="O33" s="244">
        <v>1030721</v>
      </c>
      <c r="P33" s="276">
        <f t="shared" si="1"/>
        <v>13.970802962198304</v>
      </c>
      <c r="Q33" s="245">
        <v>2</v>
      </c>
      <c r="R33" s="245">
        <v>2</v>
      </c>
      <c r="S33" s="245">
        <v>4</v>
      </c>
      <c r="T33" s="245"/>
      <c r="U33" s="245"/>
      <c r="V33" s="245"/>
      <c r="W33" s="245"/>
      <c r="X33" s="245"/>
      <c r="Y33" s="245"/>
      <c r="Z33" s="245"/>
      <c r="AA33" s="245"/>
      <c r="AB33" s="245"/>
      <c r="AC33" s="244">
        <v>28</v>
      </c>
      <c r="AD33" s="246">
        <f>'PROVINCIAS 2015-16 (2)'!$N33-'PROVINCIAS 2015-16 (2)'!$AC33</f>
        <v>116</v>
      </c>
      <c r="AE33" s="247">
        <f t="shared" si="2"/>
        <v>11.254257941770856</v>
      </c>
    </row>
    <row r="34" spans="1:31" ht="20.100000000000001" customHeight="1" x14ac:dyDescent="0.2">
      <c r="A34" s="241" t="s">
        <v>115</v>
      </c>
      <c r="B34" s="242">
        <v>0</v>
      </c>
      <c r="C34" s="242">
        <v>1</v>
      </c>
      <c r="D34" s="242">
        <v>0</v>
      </c>
      <c r="E34" s="242">
        <v>1</v>
      </c>
      <c r="F34" s="242">
        <v>1</v>
      </c>
      <c r="G34" s="242">
        <v>0</v>
      </c>
      <c r="H34" s="242">
        <v>1</v>
      </c>
      <c r="I34" s="243">
        <v>1</v>
      </c>
      <c r="J34" s="242">
        <v>1</v>
      </c>
      <c r="K34" s="242">
        <v>2</v>
      </c>
      <c r="L34" s="242">
        <v>1</v>
      </c>
      <c r="M34" s="242"/>
      <c r="N34" s="242">
        <f t="shared" si="0"/>
        <v>9</v>
      </c>
      <c r="O34" s="244">
        <v>57372</v>
      </c>
      <c r="P34" s="276">
        <f t="shared" si="1"/>
        <v>15.687094750052292</v>
      </c>
      <c r="Q34" s="245">
        <v>0</v>
      </c>
      <c r="R34" s="245">
        <v>1</v>
      </c>
      <c r="S34" s="245">
        <v>0</v>
      </c>
      <c r="T34" s="245"/>
      <c r="U34" s="245"/>
      <c r="V34" s="245"/>
      <c r="W34" s="245"/>
      <c r="X34" s="245"/>
      <c r="Y34" s="245"/>
      <c r="Z34" s="245"/>
      <c r="AA34" s="245"/>
      <c r="AB34" s="245"/>
      <c r="AC34" s="244">
        <v>2</v>
      </c>
      <c r="AD34" s="246">
        <f>'PROVINCIAS 2015-16 (2)'!$N34-'PROVINCIAS 2015-16 (2)'!$AC34</f>
        <v>7</v>
      </c>
      <c r="AE34" s="247">
        <f t="shared" si="2"/>
        <v>12.201073694485114</v>
      </c>
    </row>
    <row r="35" spans="1:31" ht="20.100000000000001" customHeight="1" x14ac:dyDescent="0.2">
      <c r="A35" s="241" t="s">
        <v>10</v>
      </c>
      <c r="B35" s="242">
        <v>26</v>
      </c>
      <c r="C35" s="242">
        <v>22</v>
      </c>
      <c r="D35" s="242">
        <v>28</v>
      </c>
      <c r="E35" s="242">
        <v>23</v>
      </c>
      <c r="F35" s="242">
        <v>29</v>
      </c>
      <c r="G35" s="242">
        <v>26</v>
      </c>
      <c r="H35" s="248">
        <v>34</v>
      </c>
      <c r="I35" s="248">
        <v>22</v>
      </c>
      <c r="J35" s="242">
        <v>34</v>
      </c>
      <c r="K35" s="242">
        <v>27</v>
      </c>
      <c r="L35" s="242">
        <v>31</v>
      </c>
      <c r="M35" s="242">
        <v>30</v>
      </c>
      <c r="N35" s="242">
        <f t="shared" si="0"/>
        <v>332</v>
      </c>
      <c r="O35" s="244">
        <v>2805228</v>
      </c>
      <c r="P35" s="276">
        <f t="shared" si="1"/>
        <v>11.835045137151061</v>
      </c>
      <c r="Q35" s="245">
        <v>6</v>
      </c>
      <c r="R35" s="245">
        <v>4</v>
      </c>
      <c r="S35" s="245">
        <v>2</v>
      </c>
      <c r="T35" s="245"/>
      <c r="U35" s="245"/>
      <c r="V35" s="245"/>
      <c r="W35" s="245"/>
      <c r="X35" s="245"/>
      <c r="Y35" s="245"/>
      <c r="Z35" s="245"/>
      <c r="AA35" s="245"/>
      <c r="AB35" s="245"/>
      <c r="AC35" s="244">
        <v>33</v>
      </c>
      <c r="AD35" s="246">
        <f>'PROVINCIAS 2015-16 (2)'!$N35-'PROVINCIAS 2015-16 (2)'!$AC35</f>
        <v>299</v>
      </c>
      <c r="AE35" s="247">
        <f t="shared" si="2"/>
        <v>10.658670168699301</v>
      </c>
    </row>
    <row r="36" spans="1:31" ht="20.100000000000001" customHeight="1" x14ac:dyDescent="0.2">
      <c r="A36" s="241" t="s">
        <v>28</v>
      </c>
      <c r="B36" s="242">
        <v>0</v>
      </c>
      <c r="C36" s="242">
        <v>2</v>
      </c>
      <c r="D36" s="242">
        <v>1</v>
      </c>
      <c r="E36" s="242">
        <v>4</v>
      </c>
      <c r="F36" s="242">
        <v>3</v>
      </c>
      <c r="G36" s="242">
        <v>3</v>
      </c>
      <c r="H36" s="248">
        <v>4</v>
      </c>
      <c r="I36" s="243">
        <v>6</v>
      </c>
      <c r="J36" s="242">
        <v>0</v>
      </c>
      <c r="K36" s="242">
        <v>2</v>
      </c>
      <c r="L36" s="242">
        <v>1</v>
      </c>
      <c r="M36" s="242">
        <v>1</v>
      </c>
      <c r="N36" s="242">
        <f t="shared" si="0"/>
        <v>27</v>
      </c>
      <c r="O36" s="244">
        <v>174314</v>
      </c>
      <c r="P36" s="276">
        <f t="shared" si="1"/>
        <v>15.48928944318873</v>
      </c>
      <c r="Q36" s="245">
        <v>0</v>
      </c>
      <c r="R36" s="245">
        <v>0</v>
      </c>
      <c r="S36" s="245">
        <v>0</v>
      </c>
      <c r="T36" s="245"/>
      <c r="U36" s="245"/>
      <c r="V36" s="245"/>
      <c r="W36" s="245"/>
      <c r="X36" s="245"/>
      <c r="Y36" s="245"/>
      <c r="Z36" s="245"/>
      <c r="AA36" s="245"/>
      <c r="AB36" s="245"/>
      <c r="AC36" s="244">
        <v>3</v>
      </c>
      <c r="AD36" s="246">
        <f>'PROVINCIAS 2015-16 (2)'!$N36-'PROVINCIAS 2015-16 (2)'!$AC36</f>
        <v>24</v>
      </c>
      <c r="AE36" s="247">
        <f t="shared" si="2"/>
        <v>13.768257282834426</v>
      </c>
    </row>
    <row r="37" spans="1:31" ht="20.100000000000001" customHeight="1" thickBot="1" x14ac:dyDescent="0.25">
      <c r="A37" s="283" t="s">
        <v>142</v>
      </c>
      <c r="B37" s="251">
        <f>SUM(B5:B36)</f>
        <v>105</v>
      </c>
      <c r="C37" s="251">
        <f t="shared" ref="C37:M37" si="3">SUM(C5:C36)</f>
        <v>110</v>
      </c>
      <c r="D37" s="251">
        <f t="shared" si="3"/>
        <v>122</v>
      </c>
      <c r="E37" s="251">
        <f t="shared" si="3"/>
        <v>110</v>
      </c>
      <c r="F37" s="251">
        <f t="shared" si="3"/>
        <v>121</v>
      </c>
      <c r="G37" s="251">
        <f t="shared" si="3"/>
        <v>122</v>
      </c>
      <c r="H37" s="251">
        <f t="shared" si="3"/>
        <v>145</v>
      </c>
      <c r="I37" s="251">
        <f t="shared" si="3"/>
        <v>85</v>
      </c>
      <c r="J37" s="251">
        <f t="shared" si="3"/>
        <v>115</v>
      </c>
      <c r="K37" s="251">
        <f t="shared" si="3"/>
        <v>92</v>
      </c>
      <c r="L37" s="251">
        <f t="shared" si="3"/>
        <v>112</v>
      </c>
      <c r="M37" s="251">
        <f t="shared" si="3"/>
        <v>136</v>
      </c>
      <c r="N37" s="251">
        <f>SUM(N5:N36)</f>
        <v>1375</v>
      </c>
      <c r="O37" s="252">
        <f t="shared" ref="O37" si="4">SUM(O5:O36)</f>
        <v>10266149</v>
      </c>
      <c r="P37" s="394">
        <f xml:space="preserve"> (100000/O37)*(N37/12)*12</f>
        <v>13.393532472595126</v>
      </c>
      <c r="Q37" s="251">
        <f>SUM(Q5:Q36)</f>
        <v>17</v>
      </c>
      <c r="R37" s="251">
        <f>SUM(R5:R36)</f>
        <v>11</v>
      </c>
      <c r="S37" s="251">
        <f>SUM(S5:S36)</f>
        <v>16</v>
      </c>
      <c r="T37" s="251">
        <f>SUM(T5:T36)</f>
        <v>0</v>
      </c>
      <c r="U37" s="251">
        <f t="shared" ref="U37:AD37" si="5">SUM(U5:U36)</f>
        <v>0</v>
      </c>
      <c r="V37" s="251">
        <f t="shared" si="5"/>
        <v>0</v>
      </c>
      <c r="W37" s="251">
        <f t="shared" si="5"/>
        <v>0</v>
      </c>
      <c r="X37" s="251">
        <f t="shared" si="5"/>
        <v>0</v>
      </c>
      <c r="Y37" s="251">
        <f t="shared" si="5"/>
        <v>0</v>
      </c>
      <c r="Z37" s="251">
        <f t="shared" si="5"/>
        <v>0</v>
      </c>
      <c r="AA37" s="251">
        <f t="shared" si="5"/>
        <v>0</v>
      </c>
      <c r="AB37" s="251">
        <f t="shared" si="5"/>
        <v>0</v>
      </c>
      <c r="AC37" s="251">
        <f t="shared" si="5"/>
        <v>162</v>
      </c>
      <c r="AD37" s="253">
        <f t="shared" si="5"/>
        <v>1213</v>
      </c>
      <c r="AE37" s="395">
        <f>(100000/O37)*(AD37/12)*12</f>
        <v>11.815530828551191</v>
      </c>
    </row>
    <row r="38" spans="1:31" x14ac:dyDescent="0.2">
      <c r="A38" s="123" t="s">
        <v>221</v>
      </c>
    </row>
  </sheetData>
  <mergeCells count="9">
    <mergeCell ref="A1:AE1"/>
    <mergeCell ref="AD2:AD4"/>
    <mergeCell ref="AE2:AE4"/>
    <mergeCell ref="A2:A4"/>
    <mergeCell ref="AC2:AC4"/>
    <mergeCell ref="B2:P3"/>
    <mergeCell ref="Q2:Q4"/>
    <mergeCell ref="R2:R4"/>
    <mergeCell ref="S2:S4"/>
  </mergeCells>
  <conditionalFormatting sqref="AE5:AE37">
    <cfRule type="cellIs" dxfId="1" priority="2" operator="between">
      <formula>40</formula>
      <formula>50</formula>
    </cfRule>
    <cfRule type="cellIs" dxfId="0" priority="3" operator="between">
      <formula>30</formula>
      <formula>39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3"/>
  <sheetViews>
    <sheetView topLeftCell="A88" zoomScale="85" zoomScaleNormal="85" workbookViewId="0">
      <selection activeCell="C102" sqref="C102:N102"/>
    </sheetView>
  </sheetViews>
  <sheetFormatPr baseColWidth="10" defaultRowHeight="12.75" x14ac:dyDescent="0.2"/>
  <cols>
    <col min="1" max="1" width="2.85546875" style="107" customWidth="1"/>
    <col min="2" max="2" width="36.85546875" style="107" customWidth="1"/>
    <col min="3" max="3" width="5.85546875" style="107" customWidth="1"/>
    <col min="4" max="4" width="7.42578125" style="108" customWidth="1"/>
    <col min="5" max="5" width="6" style="108" customWidth="1"/>
    <col min="6" max="6" width="5" style="108" customWidth="1"/>
    <col min="7" max="7" width="5.28515625" style="109" customWidth="1"/>
    <col min="8" max="8" width="5" style="108" customWidth="1"/>
    <col min="9" max="9" width="4.42578125" style="108" customWidth="1"/>
    <col min="10" max="10" width="7.28515625" style="108" customWidth="1"/>
    <col min="11" max="11" width="10.5703125" style="108" customWidth="1"/>
    <col min="12" max="12" width="7.85546875" style="108" customWidth="1"/>
    <col min="13" max="13" width="9.7109375" style="108" customWidth="1"/>
    <col min="14" max="14" width="7.7109375" style="108" customWidth="1"/>
    <col min="15" max="15" width="9" style="107" customWidth="1"/>
    <col min="16" max="16" width="0.85546875" style="107" customWidth="1"/>
    <col min="17" max="17" width="4.140625" style="107" customWidth="1"/>
    <col min="18" max="18" width="0.7109375" style="107" customWidth="1"/>
    <col min="19" max="16384" width="11.42578125" style="107"/>
  </cols>
  <sheetData>
    <row r="3" spans="1:18" ht="21" customHeight="1" x14ac:dyDescent="0.2">
      <c r="I3" s="110"/>
    </row>
    <row r="4" spans="1:18" s="121" customFormat="1" ht="14.25" customHeight="1" x14ac:dyDescent="0.25">
      <c r="B4" s="488" t="s">
        <v>8</v>
      </c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318"/>
      <c r="Q4" s="318"/>
      <c r="R4" s="318"/>
    </row>
    <row r="5" spans="1:18" s="121" customFormat="1" ht="18.75" customHeight="1" x14ac:dyDescent="0.3">
      <c r="B5" s="487" t="s">
        <v>52</v>
      </c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319"/>
      <c r="Q5" s="319"/>
      <c r="R5" s="319"/>
    </row>
    <row r="6" spans="1:18" ht="12.75" customHeight="1" x14ac:dyDescent="0.25">
      <c r="B6" s="439" t="s">
        <v>244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153"/>
      <c r="Q6" s="153"/>
      <c r="R6" s="153"/>
    </row>
    <row r="7" spans="1:18" ht="8.25" customHeight="1" thickBot="1" x14ac:dyDescent="0.25"/>
    <row r="8" spans="1:18" ht="15" x14ac:dyDescent="0.3">
      <c r="A8" s="366"/>
      <c r="B8" s="489" t="s">
        <v>218</v>
      </c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1"/>
      <c r="P8" s="366"/>
      <c r="Q8" s="366"/>
      <c r="R8" s="366"/>
    </row>
    <row r="9" spans="1:18" s="121" customFormat="1" ht="16.5" customHeight="1" thickBot="1" x14ac:dyDescent="0.25">
      <c r="B9" s="492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4"/>
      <c r="P9" s="154"/>
      <c r="Q9" s="154"/>
      <c r="R9" s="154"/>
    </row>
    <row r="10" spans="1:18" ht="20.25" customHeight="1" thickBot="1" x14ac:dyDescent="0.25">
      <c r="B10" s="270" t="s">
        <v>219</v>
      </c>
      <c r="C10" s="271" t="s">
        <v>97</v>
      </c>
      <c r="D10" s="271" t="s">
        <v>98</v>
      </c>
      <c r="E10" s="271" t="s">
        <v>99</v>
      </c>
      <c r="F10" s="271" t="s">
        <v>100</v>
      </c>
      <c r="G10" s="271" t="s">
        <v>101</v>
      </c>
      <c r="H10" s="271" t="s">
        <v>102</v>
      </c>
      <c r="I10" s="271" t="s">
        <v>103</v>
      </c>
      <c r="J10" s="271" t="s">
        <v>104</v>
      </c>
      <c r="K10" s="271" t="s">
        <v>105</v>
      </c>
      <c r="L10" s="271" t="s">
        <v>106</v>
      </c>
      <c r="M10" s="271" t="s">
        <v>107</v>
      </c>
      <c r="N10" s="405" t="s">
        <v>108</v>
      </c>
      <c r="O10" s="412" t="s">
        <v>142</v>
      </c>
    </row>
    <row r="11" spans="1:18" ht="24.95" customHeight="1" x14ac:dyDescent="0.2">
      <c r="B11" s="371" t="s">
        <v>255</v>
      </c>
      <c r="C11" s="372">
        <v>0</v>
      </c>
      <c r="D11" s="372">
        <v>1</v>
      </c>
      <c r="E11" s="372">
        <v>0</v>
      </c>
      <c r="F11" s="372">
        <v>0</v>
      </c>
      <c r="G11" s="373">
        <v>0</v>
      </c>
      <c r="H11" s="374">
        <v>0</v>
      </c>
      <c r="I11" s="374">
        <v>0</v>
      </c>
      <c r="J11" s="374">
        <v>0</v>
      </c>
      <c r="K11" s="374">
        <v>0</v>
      </c>
      <c r="L11" s="374">
        <v>0</v>
      </c>
      <c r="M11" s="374">
        <v>0</v>
      </c>
      <c r="N11" s="406">
        <v>0</v>
      </c>
      <c r="O11" s="413">
        <f t="shared" ref="O11:O49" si="0">SUM(C11:N11)</f>
        <v>1</v>
      </c>
    </row>
    <row r="12" spans="1:18" ht="24.95" customHeight="1" x14ac:dyDescent="0.2">
      <c r="B12" s="259" t="s">
        <v>254</v>
      </c>
      <c r="C12" s="254">
        <v>0</v>
      </c>
      <c r="D12" s="254">
        <v>1</v>
      </c>
      <c r="E12" s="254">
        <v>0</v>
      </c>
      <c r="F12" s="254">
        <v>0</v>
      </c>
      <c r="G12" s="255">
        <v>0</v>
      </c>
      <c r="H12" s="256">
        <v>0</v>
      </c>
      <c r="I12" s="256">
        <v>0</v>
      </c>
      <c r="J12" s="256">
        <v>0</v>
      </c>
      <c r="K12" s="256">
        <v>1</v>
      </c>
      <c r="L12" s="256">
        <v>0</v>
      </c>
      <c r="M12" s="256">
        <v>0</v>
      </c>
      <c r="N12" s="407">
        <v>0</v>
      </c>
      <c r="O12" s="413">
        <f t="shared" si="0"/>
        <v>2</v>
      </c>
    </row>
    <row r="13" spans="1:18" ht="24.95" customHeight="1" x14ac:dyDescent="0.2">
      <c r="B13" s="259" t="s">
        <v>153</v>
      </c>
      <c r="C13" s="254">
        <v>1</v>
      </c>
      <c r="D13" s="254">
        <v>0</v>
      </c>
      <c r="E13" s="254">
        <v>0</v>
      </c>
      <c r="F13" s="254">
        <v>0</v>
      </c>
      <c r="G13" s="255">
        <v>2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407">
        <v>0</v>
      </c>
      <c r="O13" s="413">
        <f t="shared" si="0"/>
        <v>3</v>
      </c>
    </row>
    <row r="14" spans="1:18" ht="24.95" customHeight="1" x14ac:dyDescent="0.2">
      <c r="B14" s="259" t="s">
        <v>292</v>
      </c>
      <c r="C14" s="254">
        <v>0</v>
      </c>
      <c r="D14" s="254">
        <v>0</v>
      </c>
      <c r="E14" s="254">
        <v>0</v>
      </c>
      <c r="F14" s="254">
        <v>0</v>
      </c>
      <c r="G14" s="255">
        <v>1</v>
      </c>
      <c r="H14" s="256">
        <v>0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407">
        <v>0</v>
      </c>
      <c r="O14" s="413">
        <f t="shared" si="0"/>
        <v>1</v>
      </c>
    </row>
    <row r="15" spans="1:18" ht="24.95" customHeight="1" x14ac:dyDescent="0.2">
      <c r="B15" s="259" t="s">
        <v>343</v>
      </c>
      <c r="C15" s="254">
        <v>0</v>
      </c>
      <c r="D15" s="254">
        <v>0</v>
      </c>
      <c r="E15" s="254">
        <v>0</v>
      </c>
      <c r="F15" s="254">
        <v>0</v>
      </c>
      <c r="G15" s="255">
        <v>0</v>
      </c>
      <c r="H15" s="256">
        <v>0</v>
      </c>
      <c r="I15" s="256">
        <v>0</v>
      </c>
      <c r="J15" s="256">
        <v>0</v>
      </c>
      <c r="K15" s="256">
        <v>1</v>
      </c>
      <c r="L15" s="256">
        <v>0</v>
      </c>
      <c r="M15" s="256">
        <v>0</v>
      </c>
      <c r="N15" s="407">
        <v>0</v>
      </c>
      <c r="O15" s="413">
        <f t="shared" si="0"/>
        <v>1</v>
      </c>
    </row>
    <row r="16" spans="1:18" ht="24.95" customHeight="1" x14ac:dyDescent="0.2">
      <c r="B16" s="259" t="s">
        <v>253</v>
      </c>
      <c r="C16" s="254">
        <v>2</v>
      </c>
      <c r="D16" s="254">
        <v>0</v>
      </c>
      <c r="E16" s="254">
        <v>0</v>
      </c>
      <c r="F16" s="254">
        <v>1</v>
      </c>
      <c r="G16" s="255">
        <v>2</v>
      </c>
      <c r="H16" s="256">
        <v>0</v>
      </c>
      <c r="I16" s="256">
        <v>1</v>
      </c>
      <c r="J16" s="256">
        <v>1</v>
      </c>
      <c r="K16" s="256">
        <v>0</v>
      </c>
      <c r="L16" s="256">
        <v>1</v>
      </c>
      <c r="M16" s="256">
        <v>0</v>
      </c>
      <c r="N16" s="407">
        <v>1</v>
      </c>
      <c r="O16" s="413">
        <f t="shared" si="0"/>
        <v>9</v>
      </c>
    </row>
    <row r="17" spans="2:15" ht="24.95" customHeight="1" x14ac:dyDescent="0.2">
      <c r="B17" s="259" t="s">
        <v>344</v>
      </c>
      <c r="C17" s="254">
        <v>0</v>
      </c>
      <c r="D17" s="254">
        <v>0</v>
      </c>
      <c r="E17" s="254">
        <v>0</v>
      </c>
      <c r="F17" s="254">
        <v>0</v>
      </c>
      <c r="G17" s="255">
        <v>0</v>
      </c>
      <c r="H17" s="256">
        <v>0</v>
      </c>
      <c r="I17" s="256">
        <v>1</v>
      </c>
      <c r="J17" s="256">
        <v>0</v>
      </c>
      <c r="K17" s="256">
        <v>0</v>
      </c>
      <c r="L17" s="256">
        <v>0</v>
      </c>
      <c r="M17" s="256">
        <v>0</v>
      </c>
      <c r="N17" s="407">
        <v>0</v>
      </c>
      <c r="O17" s="413">
        <f t="shared" si="0"/>
        <v>1</v>
      </c>
    </row>
    <row r="18" spans="2:15" ht="24.95" customHeight="1" x14ac:dyDescent="0.2">
      <c r="B18" s="259" t="s">
        <v>159</v>
      </c>
      <c r="C18" s="254">
        <v>0</v>
      </c>
      <c r="D18" s="254">
        <v>0</v>
      </c>
      <c r="E18" s="254">
        <v>1</v>
      </c>
      <c r="F18" s="254">
        <v>0</v>
      </c>
      <c r="G18" s="255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1</v>
      </c>
      <c r="N18" s="407">
        <v>0</v>
      </c>
      <c r="O18" s="413">
        <f t="shared" si="0"/>
        <v>2</v>
      </c>
    </row>
    <row r="19" spans="2:15" ht="24.95" customHeight="1" x14ac:dyDescent="0.2">
      <c r="B19" s="259" t="s">
        <v>250</v>
      </c>
      <c r="C19" s="254">
        <v>1</v>
      </c>
      <c r="D19" s="254">
        <v>3</v>
      </c>
      <c r="E19" s="254">
        <v>3</v>
      </c>
      <c r="F19" s="254">
        <v>1</v>
      </c>
      <c r="G19" s="255">
        <v>3</v>
      </c>
      <c r="H19" s="256">
        <v>1</v>
      </c>
      <c r="I19" s="256">
        <v>2</v>
      </c>
      <c r="J19" s="256">
        <v>3</v>
      </c>
      <c r="K19" s="256">
        <v>1</v>
      </c>
      <c r="L19" s="256">
        <v>2</v>
      </c>
      <c r="M19" s="256">
        <v>0</v>
      </c>
      <c r="N19" s="407">
        <v>2</v>
      </c>
      <c r="O19" s="413">
        <f t="shared" si="0"/>
        <v>22</v>
      </c>
    </row>
    <row r="20" spans="2:15" ht="24.95" customHeight="1" x14ac:dyDescent="0.2">
      <c r="B20" s="259" t="s">
        <v>281</v>
      </c>
      <c r="C20" s="254">
        <v>0</v>
      </c>
      <c r="D20" s="254">
        <v>0</v>
      </c>
      <c r="E20" s="254">
        <v>0</v>
      </c>
      <c r="F20" s="254">
        <v>1</v>
      </c>
      <c r="G20" s="255">
        <v>0</v>
      </c>
      <c r="H20" s="256">
        <v>0</v>
      </c>
      <c r="I20" s="256">
        <v>0</v>
      </c>
      <c r="J20" s="256">
        <v>1</v>
      </c>
      <c r="K20" s="256">
        <v>0</v>
      </c>
      <c r="L20" s="256">
        <v>0</v>
      </c>
      <c r="M20" s="256">
        <v>0</v>
      </c>
      <c r="N20" s="407">
        <v>0</v>
      </c>
      <c r="O20" s="413">
        <f t="shared" si="0"/>
        <v>2</v>
      </c>
    </row>
    <row r="21" spans="2:15" ht="24.95" customHeight="1" x14ac:dyDescent="0.2">
      <c r="B21" s="259" t="s">
        <v>356</v>
      </c>
      <c r="C21" s="254">
        <v>0</v>
      </c>
      <c r="D21" s="254">
        <v>0</v>
      </c>
      <c r="E21" s="254">
        <v>0</v>
      </c>
      <c r="F21" s="254">
        <v>0</v>
      </c>
      <c r="G21" s="255">
        <v>0</v>
      </c>
      <c r="H21" s="256">
        <v>0</v>
      </c>
      <c r="I21" s="256">
        <v>0</v>
      </c>
      <c r="J21" s="256">
        <v>0</v>
      </c>
      <c r="K21" s="256">
        <v>1</v>
      </c>
      <c r="L21" s="256">
        <v>0</v>
      </c>
      <c r="M21" s="256">
        <v>0</v>
      </c>
      <c r="N21" s="407">
        <v>0</v>
      </c>
      <c r="O21" s="413">
        <f t="shared" si="0"/>
        <v>1</v>
      </c>
    </row>
    <row r="22" spans="2:15" ht="24.95" customHeight="1" x14ac:dyDescent="0.2">
      <c r="B22" s="259" t="s">
        <v>293</v>
      </c>
      <c r="C22" s="254">
        <v>0</v>
      </c>
      <c r="D22" s="254">
        <v>0</v>
      </c>
      <c r="E22" s="254">
        <v>0</v>
      </c>
      <c r="F22" s="254">
        <v>0</v>
      </c>
      <c r="G22" s="255">
        <v>1</v>
      </c>
      <c r="H22" s="256">
        <v>1</v>
      </c>
      <c r="I22" s="256">
        <v>1</v>
      </c>
      <c r="J22" s="256">
        <v>0</v>
      </c>
      <c r="K22" s="256">
        <v>0</v>
      </c>
      <c r="L22" s="256">
        <v>0</v>
      </c>
      <c r="M22" s="256">
        <v>0</v>
      </c>
      <c r="N22" s="407">
        <v>1</v>
      </c>
      <c r="O22" s="413">
        <f t="shared" si="0"/>
        <v>4</v>
      </c>
    </row>
    <row r="23" spans="2:15" ht="24.95" customHeight="1" x14ac:dyDescent="0.2">
      <c r="B23" s="259" t="s">
        <v>282</v>
      </c>
      <c r="C23" s="254">
        <v>0</v>
      </c>
      <c r="D23" s="254">
        <v>0</v>
      </c>
      <c r="E23" s="254">
        <v>0</v>
      </c>
      <c r="F23" s="254">
        <v>1</v>
      </c>
      <c r="G23" s="255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407">
        <v>0</v>
      </c>
      <c r="O23" s="413">
        <f t="shared" si="0"/>
        <v>1</v>
      </c>
    </row>
    <row r="24" spans="2:15" ht="24.95" customHeight="1" x14ac:dyDescent="0.2">
      <c r="B24" s="259" t="s">
        <v>347</v>
      </c>
      <c r="C24" s="254">
        <v>0</v>
      </c>
      <c r="D24" s="254">
        <v>0</v>
      </c>
      <c r="E24" s="254">
        <v>0</v>
      </c>
      <c r="F24" s="254">
        <v>0</v>
      </c>
      <c r="G24" s="255">
        <v>0</v>
      </c>
      <c r="H24" s="256">
        <v>0</v>
      </c>
      <c r="I24" s="256">
        <v>1</v>
      </c>
      <c r="J24" s="256">
        <v>0</v>
      </c>
      <c r="K24" s="256">
        <v>0</v>
      </c>
      <c r="L24" s="256">
        <v>0</v>
      </c>
      <c r="M24" s="256">
        <v>2</v>
      </c>
      <c r="N24" s="407">
        <v>0</v>
      </c>
      <c r="O24" s="413">
        <f t="shared" si="0"/>
        <v>3</v>
      </c>
    </row>
    <row r="25" spans="2:15" ht="24.95" customHeight="1" x14ac:dyDescent="0.2">
      <c r="B25" s="259" t="s">
        <v>154</v>
      </c>
      <c r="C25" s="254">
        <v>0</v>
      </c>
      <c r="D25" s="254">
        <v>1</v>
      </c>
      <c r="E25" s="254">
        <v>0</v>
      </c>
      <c r="F25" s="254">
        <v>0</v>
      </c>
      <c r="G25" s="255">
        <v>1</v>
      </c>
      <c r="H25" s="256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407">
        <v>0</v>
      </c>
      <c r="O25" s="413">
        <f t="shared" si="0"/>
        <v>2</v>
      </c>
    </row>
    <row r="26" spans="2:15" ht="24.95" customHeight="1" x14ac:dyDescent="0.2">
      <c r="B26" s="259" t="s">
        <v>238</v>
      </c>
      <c r="C26" s="254">
        <v>0</v>
      </c>
      <c r="D26" s="254">
        <v>0</v>
      </c>
      <c r="E26" s="254">
        <v>1</v>
      </c>
      <c r="F26" s="254">
        <v>0</v>
      </c>
      <c r="G26" s="255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407">
        <v>0</v>
      </c>
      <c r="O26" s="413">
        <f t="shared" si="0"/>
        <v>1</v>
      </c>
    </row>
    <row r="27" spans="2:15" ht="24.95" customHeight="1" x14ac:dyDescent="0.2">
      <c r="B27" s="259" t="s">
        <v>256</v>
      </c>
      <c r="C27" s="254">
        <v>0</v>
      </c>
      <c r="D27" s="254">
        <v>1</v>
      </c>
      <c r="E27" s="254">
        <v>0</v>
      </c>
      <c r="F27" s="254">
        <v>0</v>
      </c>
      <c r="G27" s="255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407">
        <v>0</v>
      </c>
      <c r="O27" s="413">
        <f t="shared" si="0"/>
        <v>1</v>
      </c>
    </row>
    <row r="28" spans="2:15" ht="24.95" customHeight="1" x14ac:dyDescent="0.2">
      <c r="B28" s="259" t="s">
        <v>161</v>
      </c>
      <c r="C28" s="254">
        <v>0</v>
      </c>
      <c r="D28" s="254">
        <v>0</v>
      </c>
      <c r="E28" s="254">
        <v>1</v>
      </c>
      <c r="F28" s="254">
        <v>1</v>
      </c>
      <c r="G28" s="255">
        <v>3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2</v>
      </c>
      <c r="N28" s="407">
        <v>1</v>
      </c>
      <c r="O28" s="413">
        <f t="shared" si="0"/>
        <v>8</v>
      </c>
    </row>
    <row r="29" spans="2:15" ht="24.95" customHeight="1" x14ac:dyDescent="0.2">
      <c r="B29" s="259" t="s">
        <v>365</v>
      </c>
      <c r="C29" s="254">
        <v>0</v>
      </c>
      <c r="D29" s="254">
        <v>0</v>
      </c>
      <c r="E29" s="254">
        <v>0</v>
      </c>
      <c r="F29" s="254">
        <v>0</v>
      </c>
      <c r="G29" s="255">
        <v>0</v>
      </c>
      <c r="H29" s="256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1</v>
      </c>
      <c r="N29" s="407">
        <v>0</v>
      </c>
      <c r="O29" s="413">
        <f t="shared" si="0"/>
        <v>1</v>
      </c>
    </row>
    <row r="30" spans="2:15" ht="24.95" customHeight="1" x14ac:dyDescent="0.2">
      <c r="B30" s="259" t="s">
        <v>160</v>
      </c>
      <c r="C30" s="254">
        <v>0</v>
      </c>
      <c r="D30" s="254">
        <v>0</v>
      </c>
      <c r="E30" s="254">
        <v>1</v>
      </c>
      <c r="F30" s="254">
        <v>0</v>
      </c>
      <c r="G30" s="255">
        <v>0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1</v>
      </c>
      <c r="N30" s="407">
        <v>1</v>
      </c>
      <c r="O30" s="413">
        <f t="shared" si="0"/>
        <v>3</v>
      </c>
    </row>
    <row r="31" spans="2:15" ht="24.95" customHeight="1" x14ac:dyDescent="0.2">
      <c r="B31" s="259" t="s">
        <v>298</v>
      </c>
      <c r="C31" s="254">
        <v>0</v>
      </c>
      <c r="D31" s="254">
        <v>0</v>
      </c>
      <c r="E31" s="254">
        <v>0</v>
      </c>
      <c r="F31" s="254">
        <v>0</v>
      </c>
      <c r="G31" s="255">
        <v>0</v>
      </c>
      <c r="H31" s="256">
        <v>1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407">
        <v>0</v>
      </c>
      <c r="O31" s="413">
        <f t="shared" si="0"/>
        <v>1</v>
      </c>
    </row>
    <row r="32" spans="2:15" ht="24.95" customHeight="1" x14ac:dyDescent="0.2">
      <c r="B32" s="259" t="s">
        <v>116</v>
      </c>
      <c r="C32" s="254">
        <v>0</v>
      </c>
      <c r="D32" s="254">
        <v>1</v>
      </c>
      <c r="E32" s="254">
        <v>0</v>
      </c>
      <c r="F32" s="254">
        <v>0</v>
      </c>
      <c r="G32" s="255">
        <v>1</v>
      </c>
      <c r="H32" s="256">
        <v>1</v>
      </c>
      <c r="I32" s="256">
        <v>1</v>
      </c>
      <c r="J32" s="256">
        <v>0</v>
      </c>
      <c r="K32" s="256">
        <v>3</v>
      </c>
      <c r="L32" s="256">
        <v>0</v>
      </c>
      <c r="M32" s="256">
        <v>1</v>
      </c>
      <c r="N32" s="407">
        <v>4</v>
      </c>
      <c r="O32" s="413">
        <f t="shared" si="0"/>
        <v>12</v>
      </c>
    </row>
    <row r="33" spans="2:15" ht="24.95" customHeight="1" x14ac:dyDescent="0.2">
      <c r="B33" s="259" t="s">
        <v>363</v>
      </c>
      <c r="C33" s="254">
        <v>0</v>
      </c>
      <c r="D33" s="254">
        <v>0</v>
      </c>
      <c r="E33" s="254">
        <v>0</v>
      </c>
      <c r="F33" s="254">
        <v>0</v>
      </c>
      <c r="G33" s="255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1</v>
      </c>
      <c r="M33" s="256">
        <v>0</v>
      </c>
      <c r="N33" s="407">
        <v>0</v>
      </c>
      <c r="O33" s="413">
        <f t="shared" si="0"/>
        <v>1</v>
      </c>
    </row>
    <row r="34" spans="2:15" ht="24.95" customHeight="1" x14ac:dyDescent="0.2">
      <c r="B34" s="259" t="s">
        <v>155</v>
      </c>
      <c r="C34" s="254">
        <v>0</v>
      </c>
      <c r="D34" s="254">
        <v>0</v>
      </c>
      <c r="E34" s="254">
        <v>1</v>
      </c>
      <c r="F34" s="254">
        <v>1</v>
      </c>
      <c r="G34" s="255">
        <v>0</v>
      </c>
      <c r="H34" s="256">
        <v>1</v>
      </c>
      <c r="I34" s="256">
        <v>0</v>
      </c>
      <c r="J34" s="256">
        <v>1</v>
      </c>
      <c r="K34" s="256">
        <v>0</v>
      </c>
      <c r="L34" s="256">
        <v>0</v>
      </c>
      <c r="M34" s="256">
        <v>0</v>
      </c>
      <c r="N34" s="407">
        <v>1</v>
      </c>
      <c r="O34" s="413">
        <f t="shared" si="0"/>
        <v>5</v>
      </c>
    </row>
    <row r="35" spans="2:15" ht="24.95" customHeight="1" x14ac:dyDescent="0.2">
      <c r="B35" s="259" t="s">
        <v>117</v>
      </c>
      <c r="C35" s="254">
        <v>5</v>
      </c>
      <c r="D35" s="254">
        <v>3</v>
      </c>
      <c r="E35" s="254">
        <v>4</v>
      </c>
      <c r="F35" s="254">
        <v>2</v>
      </c>
      <c r="G35" s="255">
        <v>0</v>
      </c>
      <c r="H35" s="256">
        <v>0</v>
      </c>
      <c r="I35" s="256">
        <v>4</v>
      </c>
      <c r="J35" s="256">
        <v>0</v>
      </c>
      <c r="K35" s="256">
        <v>2</v>
      </c>
      <c r="L35" s="256">
        <v>4</v>
      </c>
      <c r="M35" s="256">
        <v>3</v>
      </c>
      <c r="N35" s="407">
        <v>3</v>
      </c>
      <c r="O35" s="413">
        <f t="shared" si="0"/>
        <v>30</v>
      </c>
    </row>
    <row r="36" spans="2:15" ht="24.95" customHeight="1" x14ac:dyDescent="0.2">
      <c r="B36" s="259" t="s">
        <v>364</v>
      </c>
      <c r="C36" s="254">
        <v>0</v>
      </c>
      <c r="D36" s="254">
        <v>0</v>
      </c>
      <c r="E36" s="254">
        <v>0</v>
      </c>
      <c r="F36" s="254">
        <v>0</v>
      </c>
      <c r="G36" s="255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1</v>
      </c>
      <c r="M36" s="256">
        <v>0</v>
      </c>
      <c r="N36" s="407">
        <v>0</v>
      </c>
      <c r="O36" s="413">
        <f t="shared" si="0"/>
        <v>1</v>
      </c>
    </row>
    <row r="37" spans="2:15" ht="24.95" customHeight="1" x14ac:dyDescent="0.2">
      <c r="B37" s="259" t="s">
        <v>258</v>
      </c>
      <c r="C37" s="254">
        <v>0</v>
      </c>
      <c r="D37" s="254">
        <v>0</v>
      </c>
      <c r="E37" s="254">
        <v>1</v>
      </c>
      <c r="F37" s="254">
        <v>0</v>
      </c>
      <c r="G37" s="255">
        <v>0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407">
        <v>0</v>
      </c>
      <c r="O37" s="413">
        <f t="shared" si="0"/>
        <v>1</v>
      </c>
    </row>
    <row r="38" spans="2:15" ht="24.95" customHeight="1" x14ac:dyDescent="0.2">
      <c r="B38" s="259" t="s">
        <v>299</v>
      </c>
      <c r="C38" s="254">
        <v>0</v>
      </c>
      <c r="D38" s="254">
        <v>0</v>
      </c>
      <c r="E38" s="254">
        <v>0</v>
      </c>
      <c r="F38" s="254">
        <v>0</v>
      </c>
      <c r="G38" s="255">
        <v>0</v>
      </c>
      <c r="H38" s="256">
        <v>3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407">
        <v>0</v>
      </c>
      <c r="O38" s="413">
        <f t="shared" si="0"/>
        <v>3</v>
      </c>
    </row>
    <row r="39" spans="2:15" ht="24.95" customHeight="1" x14ac:dyDescent="0.2">
      <c r="B39" s="259" t="s">
        <v>18</v>
      </c>
      <c r="C39" s="254">
        <v>0</v>
      </c>
      <c r="D39" s="254">
        <v>0</v>
      </c>
      <c r="E39" s="254">
        <v>0</v>
      </c>
      <c r="F39" s="254">
        <v>0</v>
      </c>
      <c r="G39" s="255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1</v>
      </c>
      <c r="M39" s="256">
        <v>0</v>
      </c>
      <c r="N39" s="407">
        <v>0</v>
      </c>
      <c r="O39" s="413">
        <f t="shared" si="0"/>
        <v>1</v>
      </c>
    </row>
    <row r="40" spans="2:15" ht="24.95" customHeight="1" x14ac:dyDescent="0.2">
      <c r="B40" s="259" t="s">
        <v>348</v>
      </c>
      <c r="C40" s="254">
        <v>0</v>
      </c>
      <c r="D40" s="254">
        <v>0</v>
      </c>
      <c r="E40" s="254">
        <v>0</v>
      </c>
      <c r="F40" s="254">
        <v>0</v>
      </c>
      <c r="G40" s="255">
        <v>0</v>
      </c>
      <c r="H40" s="256">
        <v>0</v>
      </c>
      <c r="I40" s="256">
        <v>1</v>
      </c>
      <c r="J40" s="256">
        <v>0</v>
      </c>
      <c r="K40" s="256">
        <v>0</v>
      </c>
      <c r="L40" s="256">
        <v>0</v>
      </c>
      <c r="M40" s="256">
        <v>0</v>
      </c>
      <c r="N40" s="407">
        <v>0</v>
      </c>
      <c r="O40" s="413">
        <f t="shared" si="0"/>
        <v>1</v>
      </c>
    </row>
    <row r="41" spans="2:15" ht="24.95" customHeight="1" x14ac:dyDescent="0.2">
      <c r="B41" s="259" t="s">
        <v>284</v>
      </c>
      <c r="C41" s="254">
        <v>0</v>
      </c>
      <c r="D41" s="254">
        <v>0</v>
      </c>
      <c r="E41" s="254">
        <v>0</v>
      </c>
      <c r="F41" s="254">
        <v>1</v>
      </c>
      <c r="G41" s="255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407">
        <v>0</v>
      </c>
      <c r="O41" s="413">
        <f t="shared" si="0"/>
        <v>1</v>
      </c>
    </row>
    <row r="42" spans="2:15" ht="24.95" customHeight="1" x14ac:dyDescent="0.2">
      <c r="B42" s="259" t="s">
        <v>345</v>
      </c>
      <c r="C42" s="254">
        <v>0</v>
      </c>
      <c r="D42" s="254">
        <v>0</v>
      </c>
      <c r="E42" s="254">
        <v>0</v>
      </c>
      <c r="F42" s="254">
        <v>0</v>
      </c>
      <c r="G42" s="255">
        <v>0</v>
      </c>
      <c r="H42" s="256">
        <v>0</v>
      </c>
      <c r="I42" s="256">
        <v>0</v>
      </c>
      <c r="J42" s="256">
        <v>0</v>
      </c>
      <c r="K42" s="256">
        <v>1</v>
      </c>
      <c r="L42" s="256">
        <v>0</v>
      </c>
      <c r="M42" s="256">
        <v>0</v>
      </c>
      <c r="N42" s="407">
        <v>0</v>
      </c>
      <c r="O42" s="413">
        <f t="shared" si="0"/>
        <v>1</v>
      </c>
    </row>
    <row r="43" spans="2:15" ht="24.95" customHeight="1" x14ac:dyDescent="0.2">
      <c r="B43" s="259" t="s">
        <v>285</v>
      </c>
      <c r="C43" s="254">
        <v>0</v>
      </c>
      <c r="D43" s="254">
        <v>0</v>
      </c>
      <c r="E43" s="254">
        <v>0</v>
      </c>
      <c r="F43" s="254">
        <v>1</v>
      </c>
      <c r="G43" s="255">
        <v>0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407">
        <v>0</v>
      </c>
      <c r="O43" s="413">
        <f t="shared" si="0"/>
        <v>1</v>
      </c>
    </row>
    <row r="44" spans="2:15" ht="24.95" customHeight="1" x14ac:dyDescent="0.2">
      <c r="B44" s="259" t="s">
        <v>294</v>
      </c>
      <c r="C44" s="254">
        <v>0</v>
      </c>
      <c r="D44" s="254">
        <v>0</v>
      </c>
      <c r="E44" s="254">
        <v>0</v>
      </c>
      <c r="F44" s="254">
        <v>0</v>
      </c>
      <c r="G44" s="255">
        <v>2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407">
        <v>0</v>
      </c>
      <c r="O44" s="413">
        <f t="shared" si="0"/>
        <v>2</v>
      </c>
    </row>
    <row r="45" spans="2:15" ht="24.95" customHeight="1" x14ac:dyDescent="0.2">
      <c r="B45" s="259" t="s">
        <v>300</v>
      </c>
      <c r="C45" s="254">
        <v>0</v>
      </c>
      <c r="D45" s="254">
        <v>0</v>
      </c>
      <c r="E45" s="254">
        <v>0</v>
      </c>
      <c r="F45" s="254">
        <v>0</v>
      </c>
      <c r="G45" s="255">
        <v>0</v>
      </c>
      <c r="H45" s="256">
        <v>1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407">
        <v>0</v>
      </c>
      <c r="O45" s="413">
        <f t="shared" si="0"/>
        <v>1</v>
      </c>
    </row>
    <row r="46" spans="2:15" ht="24.95" customHeight="1" x14ac:dyDescent="0.2">
      <c r="B46" s="259" t="s">
        <v>286</v>
      </c>
      <c r="C46" s="254">
        <v>0</v>
      </c>
      <c r="D46" s="254">
        <v>0</v>
      </c>
      <c r="E46" s="254">
        <v>0</v>
      </c>
      <c r="F46" s="254">
        <v>1</v>
      </c>
      <c r="G46" s="255">
        <v>0</v>
      </c>
      <c r="H46" s="256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407">
        <v>0</v>
      </c>
      <c r="O46" s="413">
        <f t="shared" si="0"/>
        <v>1</v>
      </c>
    </row>
    <row r="47" spans="2:15" ht="24.95" customHeight="1" x14ac:dyDescent="0.2">
      <c r="B47" s="259" t="s">
        <v>287</v>
      </c>
      <c r="C47" s="254">
        <v>0</v>
      </c>
      <c r="D47" s="254">
        <v>0</v>
      </c>
      <c r="E47" s="254">
        <v>0</v>
      </c>
      <c r="F47" s="254">
        <v>1</v>
      </c>
      <c r="G47" s="255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407">
        <v>0</v>
      </c>
      <c r="O47" s="413">
        <f t="shared" si="0"/>
        <v>1</v>
      </c>
    </row>
    <row r="48" spans="2:15" ht="24.95" customHeight="1" x14ac:dyDescent="0.2">
      <c r="B48" s="259" t="s">
        <v>366</v>
      </c>
      <c r="C48" s="254">
        <v>0</v>
      </c>
      <c r="D48" s="254">
        <v>0</v>
      </c>
      <c r="E48" s="254">
        <v>0</v>
      </c>
      <c r="F48" s="254">
        <v>0</v>
      </c>
      <c r="G48" s="255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1</v>
      </c>
      <c r="N48" s="407">
        <v>0</v>
      </c>
      <c r="O48" s="413">
        <f t="shared" si="0"/>
        <v>1</v>
      </c>
    </row>
    <row r="49" spans="2:15" ht="24.95" customHeight="1" thickBot="1" x14ac:dyDescent="0.25">
      <c r="B49" s="375" t="s">
        <v>357</v>
      </c>
      <c r="C49" s="376">
        <v>0</v>
      </c>
      <c r="D49" s="376">
        <v>0</v>
      </c>
      <c r="E49" s="376">
        <v>0</v>
      </c>
      <c r="F49" s="376">
        <v>0</v>
      </c>
      <c r="G49" s="377">
        <v>0</v>
      </c>
      <c r="H49" s="378">
        <v>0</v>
      </c>
      <c r="I49" s="378">
        <v>0</v>
      </c>
      <c r="J49" s="378">
        <v>0</v>
      </c>
      <c r="K49" s="378">
        <v>1</v>
      </c>
      <c r="L49" s="378">
        <v>0</v>
      </c>
      <c r="M49" s="378">
        <v>0</v>
      </c>
      <c r="N49" s="408">
        <v>0</v>
      </c>
      <c r="O49" s="415">
        <f t="shared" si="0"/>
        <v>1</v>
      </c>
    </row>
    <row r="50" spans="2:15" ht="24.95" customHeight="1" x14ac:dyDescent="0.2">
      <c r="B50" s="356"/>
      <c r="C50" s="357"/>
      <c r="D50" s="357"/>
      <c r="E50" s="357"/>
      <c r="F50" s="357"/>
      <c r="G50" s="358"/>
      <c r="H50" s="359"/>
      <c r="I50" s="359"/>
      <c r="J50" s="359"/>
      <c r="K50" s="359"/>
      <c r="L50" s="359"/>
      <c r="M50" s="359"/>
      <c r="N50" s="359"/>
      <c r="O50" s="360"/>
    </row>
    <row r="51" spans="2:15" ht="24.95" customHeight="1" thickBot="1" x14ac:dyDescent="0.25">
      <c r="B51" s="361"/>
      <c r="C51" s="362"/>
      <c r="D51" s="362"/>
      <c r="E51" s="362"/>
      <c r="F51" s="362"/>
      <c r="G51" s="363"/>
      <c r="H51" s="364"/>
      <c r="I51" s="364"/>
      <c r="J51" s="364"/>
      <c r="K51" s="364"/>
      <c r="L51" s="364"/>
      <c r="M51" s="364"/>
      <c r="N51" s="364"/>
      <c r="O51" s="365"/>
    </row>
    <row r="52" spans="2:15" ht="24.95" customHeight="1" x14ac:dyDescent="0.2">
      <c r="B52" s="265" t="s">
        <v>367</v>
      </c>
      <c r="C52" s="266">
        <v>0</v>
      </c>
      <c r="D52" s="266">
        <v>0</v>
      </c>
      <c r="E52" s="266">
        <v>0</v>
      </c>
      <c r="F52" s="266">
        <v>0</v>
      </c>
      <c r="G52" s="267">
        <v>0</v>
      </c>
      <c r="H52" s="268">
        <v>0</v>
      </c>
      <c r="I52" s="268">
        <v>0</v>
      </c>
      <c r="J52" s="268">
        <v>0</v>
      </c>
      <c r="K52" s="268">
        <v>0</v>
      </c>
      <c r="L52" s="268">
        <v>0</v>
      </c>
      <c r="M52" s="268">
        <v>1</v>
      </c>
      <c r="N52" s="410">
        <v>0</v>
      </c>
      <c r="O52" s="416">
        <f t="shared" ref="O52:O95" si="1">SUM(C52:N52)</f>
        <v>1</v>
      </c>
    </row>
    <row r="53" spans="2:15" ht="24.95" customHeight="1" x14ac:dyDescent="0.2">
      <c r="B53" s="259" t="s">
        <v>259</v>
      </c>
      <c r="C53" s="254">
        <v>0</v>
      </c>
      <c r="D53" s="254">
        <v>0</v>
      </c>
      <c r="E53" s="254">
        <v>1</v>
      </c>
      <c r="F53" s="254">
        <v>0</v>
      </c>
      <c r="G53" s="255">
        <v>0</v>
      </c>
      <c r="H53" s="256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1</v>
      </c>
      <c r="N53" s="407">
        <v>0</v>
      </c>
      <c r="O53" s="413">
        <f t="shared" si="1"/>
        <v>2</v>
      </c>
    </row>
    <row r="54" spans="2:15" ht="24.95" customHeight="1" x14ac:dyDescent="0.2">
      <c r="B54" s="259" t="s">
        <v>156</v>
      </c>
      <c r="C54" s="254">
        <v>1</v>
      </c>
      <c r="D54" s="254">
        <v>0</v>
      </c>
      <c r="E54" s="254">
        <v>0</v>
      </c>
      <c r="F54" s="254">
        <v>0</v>
      </c>
      <c r="G54" s="255">
        <v>0</v>
      </c>
      <c r="H54" s="256">
        <v>0</v>
      </c>
      <c r="I54" s="256">
        <v>0</v>
      </c>
      <c r="J54" s="256">
        <v>0</v>
      </c>
      <c r="K54" s="256">
        <v>2</v>
      </c>
      <c r="L54" s="256">
        <v>0</v>
      </c>
      <c r="M54" s="256">
        <v>0</v>
      </c>
      <c r="N54" s="407">
        <v>0</v>
      </c>
      <c r="O54" s="413">
        <f t="shared" si="1"/>
        <v>3</v>
      </c>
    </row>
    <row r="55" spans="2:15" ht="24.95" customHeight="1" x14ac:dyDescent="0.2">
      <c r="B55" s="259" t="s">
        <v>118</v>
      </c>
      <c r="C55" s="254">
        <v>2</v>
      </c>
      <c r="D55" s="254">
        <v>1</v>
      </c>
      <c r="E55" s="254">
        <v>2</v>
      </c>
      <c r="F55" s="254">
        <v>0</v>
      </c>
      <c r="G55" s="255">
        <v>1</v>
      </c>
      <c r="H55" s="256">
        <v>0</v>
      </c>
      <c r="I55" s="256">
        <v>0</v>
      </c>
      <c r="J55" s="256">
        <v>0</v>
      </c>
      <c r="K55" s="256">
        <v>0</v>
      </c>
      <c r="L55" s="256">
        <v>2</v>
      </c>
      <c r="M55" s="256">
        <v>0</v>
      </c>
      <c r="N55" s="407">
        <v>1</v>
      </c>
      <c r="O55" s="413">
        <f t="shared" si="1"/>
        <v>9</v>
      </c>
    </row>
    <row r="56" spans="2:15" ht="24.95" customHeight="1" x14ac:dyDescent="0.2">
      <c r="B56" s="259" t="s">
        <v>283</v>
      </c>
      <c r="C56" s="254">
        <v>0</v>
      </c>
      <c r="D56" s="254">
        <v>0</v>
      </c>
      <c r="E56" s="254">
        <v>0</v>
      </c>
      <c r="F56" s="254">
        <v>1</v>
      </c>
      <c r="G56" s="255">
        <v>0</v>
      </c>
      <c r="H56" s="256">
        <v>1</v>
      </c>
      <c r="I56" s="256">
        <v>1</v>
      </c>
      <c r="J56" s="256">
        <v>0</v>
      </c>
      <c r="K56" s="256">
        <v>2</v>
      </c>
      <c r="L56" s="256">
        <v>0</v>
      </c>
      <c r="M56" s="256">
        <v>0</v>
      </c>
      <c r="N56" s="407">
        <v>1</v>
      </c>
      <c r="O56" s="413">
        <f t="shared" si="1"/>
        <v>6</v>
      </c>
    </row>
    <row r="57" spans="2:15" ht="24.95" customHeight="1" x14ac:dyDescent="0.2">
      <c r="B57" s="259" t="s">
        <v>358</v>
      </c>
      <c r="C57" s="254">
        <v>0</v>
      </c>
      <c r="D57" s="254">
        <v>0</v>
      </c>
      <c r="E57" s="254">
        <v>0</v>
      </c>
      <c r="F57" s="254">
        <v>0</v>
      </c>
      <c r="G57" s="255">
        <v>0</v>
      </c>
      <c r="H57" s="256">
        <v>0</v>
      </c>
      <c r="I57" s="256">
        <v>0</v>
      </c>
      <c r="J57" s="256">
        <v>0</v>
      </c>
      <c r="K57" s="256">
        <v>1</v>
      </c>
      <c r="L57" s="256">
        <v>0</v>
      </c>
      <c r="M57" s="256">
        <v>2</v>
      </c>
      <c r="N57" s="407">
        <v>0</v>
      </c>
      <c r="O57" s="413">
        <f t="shared" si="1"/>
        <v>3</v>
      </c>
    </row>
    <row r="58" spans="2:15" ht="24.95" customHeight="1" x14ac:dyDescent="0.2">
      <c r="B58" s="259" t="s">
        <v>251</v>
      </c>
      <c r="C58" s="254">
        <v>1</v>
      </c>
      <c r="D58" s="254">
        <v>0</v>
      </c>
      <c r="E58" s="254">
        <v>0</v>
      </c>
      <c r="F58" s="254">
        <v>0</v>
      </c>
      <c r="G58" s="255">
        <v>0</v>
      </c>
      <c r="H58" s="256">
        <v>0</v>
      </c>
      <c r="I58" s="256">
        <v>0</v>
      </c>
      <c r="J58" s="256">
        <v>0</v>
      </c>
      <c r="K58" s="256">
        <v>0</v>
      </c>
      <c r="L58" s="256">
        <v>0</v>
      </c>
      <c r="M58" s="256">
        <v>0</v>
      </c>
      <c r="N58" s="407">
        <v>0</v>
      </c>
      <c r="O58" s="413">
        <f t="shared" si="1"/>
        <v>1</v>
      </c>
    </row>
    <row r="59" spans="2:15" ht="24.95" customHeight="1" x14ac:dyDescent="0.2">
      <c r="B59" s="259" t="s">
        <v>119</v>
      </c>
      <c r="C59" s="254">
        <v>4</v>
      </c>
      <c r="D59" s="254">
        <v>0</v>
      </c>
      <c r="E59" s="254">
        <v>2</v>
      </c>
      <c r="F59" s="254">
        <v>2</v>
      </c>
      <c r="G59" s="255">
        <v>2</v>
      </c>
      <c r="H59" s="256">
        <v>3</v>
      </c>
      <c r="I59" s="256">
        <v>1</v>
      </c>
      <c r="J59" s="256">
        <v>1</v>
      </c>
      <c r="K59" s="256">
        <v>1</v>
      </c>
      <c r="L59" s="256">
        <v>1</v>
      </c>
      <c r="M59" s="256">
        <v>1</v>
      </c>
      <c r="N59" s="407">
        <v>3</v>
      </c>
      <c r="O59" s="413">
        <f t="shared" si="1"/>
        <v>21</v>
      </c>
    </row>
    <row r="60" spans="2:15" ht="24.95" customHeight="1" x14ac:dyDescent="0.2">
      <c r="B60" s="259" t="s">
        <v>359</v>
      </c>
      <c r="C60" s="254">
        <v>0</v>
      </c>
      <c r="D60" s="254">
        <v>0</v>
      </c>
      <c r="E60" s="254">
        <v>0</v>
      </c>
      <c r="F60" s="254">
        <v>0</v>
      </c>
      <c r="G60" s="255">
        <v>0</v>
      </c>
      <c r="H60" s="256">
        <v>0</v>
      </c>
      <c r="I60" s="256">
        <v>0</v>
      </c>
      <c r="J60" s="256">
        <v>0</v>
      </c>
      <c r="K60" s="256">
        <v>1</v>
      </c>
      <c r="L60" s="256">
        <v>0</v>
      </c>
      <c r="M60" s="256">
        <v>0</v>
      </c>
      <c r="N60" s="407">
        <v>0</v>
      </c>
      <c r="O60" s="413">
        <f t="shared" si="1"/>
        <v>1</v>
      </c>
    </row>
    <row r="61" spans="2:15" ht="24.95" customHeight="1" x14ac:dyDescent="0.2">
      <c r="B61" s="259" t="s">
        <v>355</v>
      </c>
      <c r="C61" s="254">
        <v>0</v>
      </c>
      <c r="D61" s="254">
        <v>0</v>
      </c>
      <c r="E61" s="254">
        <v>0</v>
      </c>
      <c r="F61" s="254">
        <v>0</v>
      </c>
      <c r="G61" s="255">
        <v>0</v>
      </c>
      <c r="H61" s="256">
        <v>0</v>
      </c>
      <c r="I61" s="256">
        <v>0</v>
      </c>
      <c r="J61" s="256">
        <v>1</v>
      </c>
      <c r="K61" s="256">
        <v>0</v>
      </c>
      <c r="L61" s="256">
        <v>0</v>
      </c>
      <c r="M61" s="256">
        <v>0</v>
      </c>
      <c r="N61" s="407">
        <v>0</v>
      </c>
      <c r="O61" s="413">
        <f t="shared" si="1"/>
        <v>1</v>
      </c>
    </row>
    <row r="62" spans="2:15" ht="24.95" customHeight="1" x14ac:dyDescent="0.2">
      <c r="B62" s="375" t="s">
        <v>157</v>
      </c>
      <c r="C62" s="376">
        <v>0</v>
      </c>
      <c r="D62" s="376">
        <v>1</v>
      </c>
      <c r="E62" s="376">
        <v>1</v>
      </c>
      <c r="F62" s="376">
        <v>0</v>
      </c>
      <c r="G62" s="377">
        <v>0</v>
      </c>
      <c r="H62" s="378">
        <v>1</v>
      </c>
      <c r="I62" s="378">
        <v>1</v>
      </c>
      <c r="J62" s="378">
        <v>0</v>
      </c>
      <c r="K62" s="378">
        <v>0</v>
      </c>
      <c r="L62" s="378">
        <v>0</v>
      </c>
      <c r="M62" s="378">
        <v>0</v>
      </c>
      <c r="N62" s="408">
        <v>2</v>
      </c>
      <c r="O62" s="413">
        <f t="shared" si="1"/>
        <v>6</v>
      </c>
    </row>
    <row r="63" spans="2:15" ht="24.95" customHeight="1" x14ac:dyDescent="0.2">
      <c r="B63" s="375" t="s">
        <v>120</v>
      </c>
      <c r="C63" s="376">
        <v>1</v>
      </c>
      <c r="D63" s="376">
        <v>2</v>
      </c>
      <c r="E63" s="376">
        <v>0</v>
      </c>
      <c r="F63" s="376">
        <v>2</v>
      </c>
      <c r="G63" s="377">
        <v>2</v>
      </c>
      <c r="H63" s="378">
        <v>4</v>
      </c>
      <c r="I63" s="378">
        <v>2</v>
      </c>
      <c r="J63" s="378">
        <v>2</v>
      </c>
      <c r="K63" s="378">
        <v>1</v>
      </c>
      <c r="L63" s="378">
        <v>1</v>
      </c>
      <c r="M63" s="378">
        <v>1</v>
      </c>
      <c r="N63" s="408">
        <v>2</v>
      </c>
      <c r="O63" s="413">
        <f t="shared" si="1"/>
        <v>20</v>
      </c>
    </row>
    <row r="64" spans="2:15" ht="24.95" customHeight="1" x14ac:dyDescent="0.2">
      <c r="B64" s="397" t="s">
        <v>121</v>
      </c>
      <c r="C64" s="398">
        <v>0</v>
      </c>
      <c r="D64" s="398">
        <v>0</v>
      </c>
      <c r="E64" s="398">
        <v>1</v>
      </c>
      <c r="F64" s="398">
        <v>0</v>
      </c>
      <c r="G64" s="399">
        <v>0</v>
      </c>
      <c r="H64" s="400">
        <v>0</v>
      </c>
      <c r="I64" s="400">
        <v>0</v>
      </c>
      <c r="J64" s="400">
        <v>0</v>
      </c>
      <c r="K64" s="400">
        <v>0</v>
      </c>
      <c r="L64" s="400">
        <v>0</v>
      </c>
      <c r="M64" s="400">
        <v>0</v>
      </c>
      <c r="N64" s="409">
        <v>0</v>
      </c>
      <c r="O64" s="413">
        <f t="shared" si="1"/>
        <v>1</v>
      </c>
    </row>
    <row r="65" spans="2:15" ht="24.95" customHeight="1" x14ac:dyDescent="0.2">
      <c r="B65" s="265" t="s">
        <v>239</v>
      </c>
      <c r="C65" s="266">
        <v>0</v>
      </c>
      <c r="D65" s="266">
        <v>0</v>
      </c>
      <c r="E65" s="266">
        <v>1</v>
      </c>
      <c r="F65" s="266">
        <v>0</v>
      </c>
      <c r="G65" s="267">
        <v>0</v>
      </c>
      <c r="H65" s="268">
        <v>0</v>
      </c>
      <c r="I65" s="268">
        <v>1</v>
      </c>
      <c r="J65" s="268">
        <v>1</v>
      </c>
      <c r="K65" s="268">
        <v>0</v>
      </c>
      <c r="L65" s="268">
        <v>1</v>
      </c>
      <c r="M65" s="268">
        <v>2</v>
      </c>
      <c r="N65" s="410">
        <v>0</v>
      </c>
      <c r="O65" s="413">
        <f t="shared" si="1"/>
        <v>6</v>
      </c>
    </row>
    <row r="66" spans="2:15" ht="24.95" customHeight="1" x14ac:dyDescent="0.2">
      <c r="B66" s="259" t="s">
        <v>257</v>
      </c>
      <c r="C66" s="254">
        <v>0</v>
      </c>
      <c r="D66" s="254">
        <v>1</v>
      </c>
      <c r="E66" s="254">
        <v>0</v>
      </c>
      <c r="F66" s="254">
        <v>0</v>
      </c>
      <c r="G66" s="255">
        <v>0</v>
      </c>
      <c r="H66" s="256">
        <v>0</v>
      </c>
      <c r="I66" s="256">
        <v>0</v>
      </c>
      <c r="J66" s="256">
        <v>0</v>
      </c>
      <c r="K66" s="256">
        <v>0</v>
      </c>
      <c r="L66" s="256">
        <v>0</v>
      </c>
      <c r="M66" s="256">
        <v>0</v>
      </c>
      <c r="N66" s="407">
        <v>0</v>
      </c>
      <c r="O66" s="413">
        <f t="shared" si="1"/>
        <v>1</v>
      </c>
    </row>
    <row r="67" spans="2:15" ht="24.95" customHeight="1" x14ac:dyDescent="0.2">
      <c r="B67" s="259" t="s">
        <v>301</v>
      </c>
      <c r="C67" s="254">
        <v>0</v>
      </c>
      <c r="D67" s="254">
        <v>0</v>
      </c>
      <c r="E67" s="254">
        <v>0</v>
      </c>
      <c r="F67" s="254">
        <v>0</v>
      </c>
      <c r="G67" s="255">
        <v>0</v>
      </c>
      <c r="H67" s="256">
        <v>1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  <c r="N67" s="407">
        <v>0</v>
      </c>
      <c r="O67" s="413">
        <f t="shared" si="1"/>
        <v>1</v>
      </c>
    </row>
    <row r="68" spans="2:15" ht="24.95" customHeight="1" x14ac:dyDescent="0.2">
      <c r="B68" s="259" t="s">
        <v>301</v>
      </c>
      <c r="C68" s="254">
        <v>0</v>
      </c>
      <c r="D68" s="254">
        <v>0</v>
      </c>
      <c r="E68" s="254">
        <v>0</v>
      </c>
      <c r="F68" s="254">
        <v>0</v>
      </c>
      <c r="G68" s="255">
        <v>0</v>
      </c>
      <c r="H68" s="256">
        <v>0</v>
      </c>
      <c r="I68" s="256">
        <v>0</v>
      </c>
      <c r="J68" s="256">
        <v>0</v>
      </c>
      <c r="K68" s="256">
        <v>0</v>
      </c>
      <c r="L68" s="256">
        <v>1</v>
      </c>
      <c r="M68" s="256">
        <v>0</v>
      </c>
      <c r="N68" s="407">
        <v>0</v>
      </c>
      <c r="O68" s="413">
        <f t="shared" si="1"/>
        <v>1</v>
      </c>
    </row>
    <row r="69" spans="2:15" ht="24.95" customHeight="1" x14ac:dyDescent="0.2">
      <c r="B69" s="259" t="s">
        <v>122</v>
      </c>
      <c r="C69" s="254">
        <v>2</v>
      </c>
      <c r="D69" s="254">
        <v>0</v>
      </c>
      <c r="E69" s="254">
        <v>1</v>
      </c>
      <c r="F69" s="254">
        <v>1</v>
      </c>
      <c r="G69" s="255">
        <v>0</v>
      </c>
      <c r="H69" s="256">
        <v>0</v>
      </c>
      <c r="I69" s="256">
        <v>0</v>
      </c>
      <c r="J69" s="256">
        <v>1</v>
      </c>
      <c r="K69" s="256">
        <v>0</v>
      </c>
      <c r="L69" s="256">
        <v>0</v>
      </c>
      <c r="M69" s="256">
        <v>0</v>
      </c>
      <c r="N69" s="407">
        <v>1</v>
      </c>
      <c r="O69" s="413">
        <f t="shared" si="1"/>
        <v>6</v>
      </c>
    </row>
    <row r="70" spans="2:15" ht="24.95" customHeight="1" x14ac:dyDescent="0.2">
      <c r="B70" s="259" t="s">
        <v>349</v>
      </c>
      <c r="C70" s="254">
        <v>0</v>
      </c>
      <c r="D70" s="254">
        <v>0</v>
      </c>
      <c r="E70" s="254">
        <v>0</v>
      </c>
      <c r="F70" s="254">
        <v>0</v>
      </c>
      <c r="G70" s="255">
        <v>0</v>
      </c>
      <c r="H70" s="256">
        <v>0</v>
      </c>
      <c r="I70" s="256">
        <v>1</v>
      </c>
      <c r="J70" s="256">
        <v>0</v>
      </c>
      <c r="K70" s="256">
        <v>1</v>
      </c>
      <c r="L70" s="256">
        <v>0</v>
      </c>
      <c r="M70" s="256">
        <v>0</v>
      </c>
      <c r="N70" s="407">
        <v>0</v>
      </c>
      <c r="O70" s="413">
        <f t="shared" si="1"/>
        <v>2</v>
      </c>
    </row>
    <row r="71" spans="2:15" ht="24.95" customHeight="1" x14ac:dyDescent="0.2">
      <c r="B71" s="259" t="s">
        <v>123</v>
      </c>
      <c r="C71" s="254">
        <v>1</v>
      </c>
      <c r="D71" s="254">
        <v>1</v>
      </c>
      <c r="E71" s="254">
        <v>0</v>
      </c>
      <c r="F71" s="254">
        <v>0</v>
      </c>
      <c r="G71" s="255">
        <v>0</v>
      </c>
      <c r="H71" s="256">
        <v>0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407">
        <v>0</v>
      </c>
      <c r="O71" s="413">
        <f t="shared" si="1"/>
        <v>2</v>
      </c>
    </row>
    <row r="72" spans="2:15" ht="24.95" customHeight="1" x14ac:dyDescent="0.2">
      <c r="B72" s="259" t="s">
        <v>124</v>
      </c>
      <c r="C72" s="254">
        <v>0</v>
      </c>
      <c r="D72" s="254">
        <v>1</v>
      </c>
      <c r="E72" s="254">
        <v>0</v>
      </c>
      <c r="F72" s="254">
        <v>0</v>
      </c>
      <c r="G72" s="255">
        <v>0</v>
      </c>
      <c r="H72" s="256">
        <v>0</v>
      </c>
      <c r="I72" s="256">
        <v>1</v>
      </c>
      <c r="J72" s="256">
        <v>0</v>
      </c>
      <c r="K72" s="256">
        <v>0</v>
      </c>
      <c r="L72" s="256">
        <v>0</v>
      </c>
      <c r="M72" s="256">
        <v>0</v>
      </c>
      <c r="N72" s="407">
        <v>1</v>
      </c>
      <c r="O72" s="413">
        <f t="shared" si="1"/>
        <v>3</v>
      </c>
    </row>
    <row r="73" spans="2:15" ht="24.95" customHeight="1" x14ac:dyDescent="0.2">
      <c r="B73" s="259" t="s">
        <v>360</v>
      </c>
      <c r="C73" s="254">
        <v>0</v>
      </c>
      <c r="D73" s="254">
        <v>0</v>
      </c>
      <c r="E73" s="254">
        <v>0</v>
      </c>
      <c r="F73" s="254">
        <v>0</v>
      </c>
      <c r="G73" s="255">
        <v>0</v>
      </c>
      <c r="H73" s="256">
        <v>0</v>
      </c>
      <c r="I73" s="256">
        <v>0</v>
      </c>
      <c r="J73" s="256">
        <v>0</v>
      </c>
      <c r="K73" s="256">
        <v>2</v>
      </c>
      <c r="L73" s="256">
        <v>0</v>
      </c>
      <c r="M73" s="256">
        <v>0</v>
      </c>
      <c r="N73" s="407">
        <v>0</v>
      </c>
      <c r="O73" s="413">
        <f t="shared" si="1"/>
        <v>2</v>
      </c>
    </row>
    <row r="74" spans="2:15" ht="24.95" customHeight="1" x14ac:dyDescent="0.2">
      <c r="B74" s="259" t="s">
        <v>302</v>
      </c>
      <c r="C74" s="254">
        <v>0</v>
      </c>
      <c r="D74" s="254">
        <v>0</v>
      </c>
      <c r="E74" s="254">
        <v>0</v>
      </c>
      <c r="F74" s="254">
        <v>0</v>
      </c>
      <c r="G74" s="255">
        <v>0</v>
      </c>
      <c r="H74" s="256">
        <v>1</v>
      </c>
      <c r="I74" s="256">
        <v>0</v>
      </c>
      <c r="J74" s="256">
        <v>0</v>
      </c>
      <c r="K74" s="256">
        <v>0</v>
      </c>
      <c r="L74" s="256">
        <v>0</v>
      </c>
      <c r="M74" s="256">
        <v>0</v>
      </c>
      <c r="N74" s="407">
        <v>0</v>
      </c>
      <c r="O74" s="413">
        <f t="shared" si="1"/>
        <v>1</v>
      </c>
    </row>
    <row r="75" spans="2:15" ht="24.95" customHeight="1" x14ac:dyDescent="0.2">
      <c r="B75" s="259" t="s">
        <v>295</v>
      </c>
      <c r="C75" s="254">
        <v>0</v>
      </c>
      <c r="D75" s="254">
        <v>0</v>
      </c>
      <c r="E75" s="254">
        <v>0</v>
      </c>
      <c r="F75" s="254">
        <v>0</v>
      </c>
      <c r="G75" s="255">
        <v>1</v>
      </c>
      <c r="H75" s="256">
        <v>0</v>
      </c>
      <c r="I75" s="256">
        <v>1</v>
      </c>
      <c r="J75" s="256">
        <v>0</v>
      </c>
      <c r="K75" s="256">
        <v>0</v>
      </c>
      <c r="L75" s="256">
        <v>1</v>
      </c>
      <c r="M75" s="256">
        <v>0</v>
      </c>
      <c r="N75" s="407">
        <v>0</v>
      </c>
      <c r="O75" s="413">
        <f t="shared" si="1"/>
        <v>3</v>
      </c>
    </row>
    <row r="76" spans="2:15" ht="24.95" customHeight="1" x14ac:dyDescent="0.2">
      <c r="B76" s="259" t="s">
        <v>352</v>
      </c>
      <c r="C76" s="254">
        <v>0</v>
      </c>
      <c r="D76" s="254">
        <v>0</v>
      </c>
      <c r="E76" s="254">
        <v>0</v>
      </c>
      <c r="F76" s="254">
        <v>0</v>
      </c>
      <c r="G76" s="255">
        <v>0</v>
      </c>
      <c r="H76" s="256">
        <v>0</v>
      </c>
      <c r="I76" s="256">
        <v>0</v>
      </c>
      <c r="J76" s="256">
        <v>1</v>
      </c>
      <c r="K76" s="256">
        <v>0</v>
      </c>
      <c r="L76" s="256">
        <v>0</v>
      </c>
      <c r="M76" s="256">
        <v>0</v>
      </c>
      <c r="N76" s="407">
        <v>0</v>
      </c>
      <c r="O76" s="413">
        <f t="shared" si="1"/>
        <v>1</v>
      </c>
    </row>
    <row r="77" spans="2:15" ht="24.95" customHeight="1" x14ac:dyDescent="0.2">
      <c r="B77" s="259" t="s">
        <v>296</v>
      </c>
      <c r="C77" s="254">
        <v>0</v>
      </c>
      <c r="D77" s="254">
        <v>0</v>
      </c>
      <c r="E77" s="254">
        <v>0</v>
      </c>
      <c r="F77" s="254">
        <v>0</v>
      </c>
      <c r="G77" s="255">
        <v>1</v>
      </c>
      <c r="H77" s="256">
        <v>0</v>
      </c>
      <c r="I77" s="256">
        <v>2</v>
      </c>
      <c r="J77" s="256">
        <v>0</v>
      </c>
      <c r="K77" s="256">
        <v>0</v>
      </c>
      <c r="L77" s="256">
        <v>2</v>
      </c>
      <c r="M77" s="256">
        <v>3</v>
      </c>
      <c r="N77" s="407">
        <v>1</v>
      </c>
      <c r="O77" s="413">
        <f t="shared" si="1"/>
        <v>9</v>
      </c>
    </row>
    <row r="78" spans="2:15" ht="24.95" customHeight="1" x14ac:dyDescent="0.2">
      <c r="B78" s="259" t="s">
        <v>288</v>
      </c>
      <c r="C78" s="254">
        <v>0</v>
      </c>
      <c r="D78" s="254">
        <v>0</v>
      </c>
      <c r="E78" s="254">
        <v>0</v>
      </c>
      <c r="F78" s="254">
        <v>1</v>
      </c>
      <c r="G78" s="255">
        <v>0</v>
      </c>
      <c r="H78" s="256">
        <v>0</v>
      </c>
      <c r="I78" s="256">
        <v>0</v>
      </c>
      <c r="J78" s="256">
        <v>0</v>
      </c>
      <c r="K78" s="256">
        <v>0</v>
      </c>
      <c r="L78" s="256">
        <v>0</v>
      </c>
      <c r="M78" s="256">
        <v>0</v>
      </c>
      <c r="N78" s="407">
        <v>0</v>
      </c>
      <c r="O78" s="413">
        <f t="shared" si="1"/>
        <v>1</v>
      </c>
    </row>
    <row r="79" spans="2:15" ht="24.95" customHeight="1" x14ac:dyDescent="0.2">
      <c r="B79" s="259" t="s">
        <v>125</v>
      </c>
      <c r="C79" s="254">
        <v>0</v>
      </c>
      <c r="D79" s="254">
        <v>0</v>
      </c>
      <c r="E79" s="254">
        <v>1</v>
      </c>
      <c r="F79" s="254">
        <v>0</v>
      </c>
      <c r="G79" s="255">
        <v>0</v>
      </c>
      <c r="H79" s="256">
        <v>0</v>
      </c>
      <c r="I79" s="256">
        <v>1</v>
      </c>
      <c r="J79" s="256">
        <v>0</v>
      </c>
      <c r="K79" s="256">
        <v>0</v>
      </c>
      <c r="L79" s="256">
        <v>1</v>
      </c>
      <c r="M79" s="256">
        <v>0</v>
      </c>
      <c r="N79" s="407">
        <v>0</v>
      </c>
      <c r="O79" s="413">
        <f t="shared" si="1"/>
        <v>3</v>
      </c>
    </row>
    <row r="80" spans="2:15" ht="24.95" customHeight="1" x14ac:dyDescent="0.2">
      <c r="B80" s="259" t="s">
        <v>260</v>
      </c>
      <c r="C80" s="254">
        <v>0</v>
      </c>
      <c r="D80" s="254">
        <v>0</v>
      </c>
      <c r="E80" s="254">
        <v>1</v>
      </c>
      <c r="F80" s="254">
        <v>0</v>
      </c>
      <c r="G80" s="255">
        <v>0</v>
      </c>
      <c r="H80" s="256">
        <v>0</v>
      </c>
      <c r="I80" s="256">
        <v>0</v>
      </c>
      <c r="J80" s="256">
        <v>0</v>
      </c>
      <c r="K80" s="256">
        <v>0</v>
      </c>
      <c r="L80" s="256">
        <v>0</v>
      </c>
      <c r="M80" s="256">
        <v>0</v>
      </c>
      <c r="N80" s="407">
        <v>0</v>
      </c>
      <c r="O80" s="413">
        <f t="shared" si="1"/>
        <v>1</v>
      </c>
    </row>
    <row r="81" spans="2:15" ht="24.95" customHeight="1" x14ac:dyDescent="0.2">
      <c r="B81" s="259" t="s">
        <v>350</v>
      </c>
      <c r="C81" s="254">
        <v>0</v>
      </c>
      <c r="D81" s="254">
        <v>0</v>
      </c>
      <c r="E81" s="254">
        <v>0</v>
      </c>
      <c r="F81" s="254">
        <v>0</v>
      </c>
      <c r="G81" s="255">
        <v>0</v>
      </c>
      <c r="H81" s="256">
        <v>0</v>
      </c>
      <c r="I81" s="256">
        <v>1</v>
      </c>
      <c r="J81" s="256">
        <v>0</v>
      </c>
      <c r="K81" s="256">
        <v>0</v>
      </c>
      <c r="L81" s="256">
        <v>0</v>
      </c>
      <c r="M81" s="256">
        <v>0</v>
      </c>
      <c r="N81" s="407">
        <v>0</v>
      </c>
      <c r="O81" s="413">
        <f t="shared" si="1"/>
        <v>1</v>
      </c>
    </row>
    <row r="82" spans="2:15" ht="24.95" customHeight="1" x14ac:dyDescent="0.2">
      <c r="B82" s="259" t="s">
        <v>289</v>
      </c>
      <c r="C82" s="254">
        <v>0</v>
      </c>
      <c r="D82" s="254">
        <v>0</v>
      </c>
      <c r="E82" s="254">
        <v>0</v>
      </c>
      <c r="F82" s="254">
        <v>1</v>
      </c>
      <c r="G82" s="255">
        <v>0</v>
      </c>
      <c r="H82" s="256">
        <v>0</v>
      </c>
      <c r="I82" s="256">
        <v>0</v>
      </c>
      <c r="J82" s="256">
        <v>0</v>
      </c>
      <c r="K82" s="256">
        <v>0</v>
      </c>
      <c r="L82" s="256">
        <v>0</v>
      </c>
      <c r="M82" s="256">
        <v>0</v>
      </c>
      <c r="N82" s="407">
        <v>0</v>
      </c>
      <c r="O82" s="413">
        <f t="shared" si="1"/>
        <v>1</v>
      </c>
    </row>
    <row r="83" spans="2:15" ht="24.95" customHeight="1" x14ac:dyDescent="0.2">
      <c r="B83" s="259" t="s">
        <v>346</v>
      </c>
      <c r="C83" s="254">
        <v>0</v>
      </c>
      <c r="D83" s="254">
        <v>0</v>
      </c>
      <c r="E83" s="254">
        <v>0</v>
      </c>
      <c r="F83" s="254">
        <v>0</v>
      </c>
      <c r="G83" s="255">
        <v>0</v>
      </c>
      <c r="H83" s="256">
        <v>0</v>
      </c>
      <c r="I83" s="256">
        <v>0</v>
      </c>
      <c r="J83" s="256">
        <v>0</v>
      </c>
      <c r="K83" s="256">
        <v>1</v>
      </c>
      <c r="L83" s="256">
        <v>0</v>
      </c>
      <c r="M83" s="256">
        <v>0</v>
      </c>
      <c r="N83" s="407">
        <v>0</v>
      </c>
      <c r="O83" s="413">
        <f t="shared" si="1"/>
        <v>1</v>
      </c>
    </row>
    <row r="84" spans="2:15" ht="24.95" customHeight="1" x14ac:dyDescent="0.2">
      <c r="B84" s="259" t="s">
        <v>361</v>
      </c>
      <c r="C84" s="254">
        <v>0</v>
      </c>
      <c r="D84" s="254">
        <v>0</v>
      </c>
      <c r="E84" s="254">
        <v>0</v>
      </c>
      <c r="F84" s="254">
        <v>0</v>
      </c>
      <c r="G84" s="255">
        <v>0</v>
      </c>
      <c r="H84" s="256">
        <v>0</v>
      </c>
      <c r="I84" s="256">
        <v>0</v>
      </c>
      <c r="J84" s="256">
        <v>0</v>
      </c>
      <c r="K84" s="256">
        <v>1</v>
      </c>
      <c r="L84" s="256">
        <v>0</v>
      </c>
      <c r="M84" s="256">
        <v>0</v>
      </c>
      <c r="N84" s="407">
        <v>0</v>
      </c>
      <c r="O84" s="413">
        <f t="shared" si="1"/>
        <v>1</v>
      </c>
    </row>
    <row r="85" spans="2:15" ht="24.95" customHeight="1" x14ac:dyDescent="0.2">
      <c r="B85" s="259" t="s">
        <v>362</v>
      </c>
      <c r="C85" s="254">
        <v>0</v>
      </c>
      <c r="D85" s="254">
        <v>0</v>
      </c>
      <c r="E85" s="254">
        <v>0</v>
      </c>
      <c r="F85" s="254">
        <v>0</v>
      </c>
      <c r="G85" s="255">
        <v>0</v>
      </c>
      <c r="H85" s="256">
        <v>0</v>
      </c>
      <c r="I85" s="256">
        <v>0</v>
      </c>
      <c r="J85" s="256">
        <v>0</v>
      </c>
      <c r="K85" s="256">
        <v>0</v>
      </c>
      <c r="L85" s="256">
        <v>1</v>
      </c>
      <c r="M85" s="256">
        <v>0</v>
      </c>
      <c r="N85" s="407">
        <v>0</v>
      </c>
      <c r="O85" s="413">
        <f t="shared" si="1"/>
        <v>1</v>
      </c>
    </row>
    <row r="86" spans="2:15" ht="24.95" customHeight="1" x14ac:dyDescent="0.2">
      <c r="B86" s="259" t="s">
        <v>353</v>
      </c>
      <c r="C86" s="254">
        <v>0</v>
      </c>
      <c r="D86" s="254">
        <v>0</v>
      </c>
      <c r="E86" s="254">
        <v>0</v>
      </c>
      <c r="F86" s="254">
        <v>0</v>
      </c>
      <c r="G86" s="255">
        <v>0</v>
      </c>
      <c r="H86" s="256">
        <v>0</v>
      </c>
      <c r="I86" s="256">
        <v>0</v>
      </c>
      <c r="J86" s="256">
        <v>1</v>
      </c>
      <c r="K86" s="256">
        <v>0</v>
      </c>
      <c r="L86" s="256">
        <v>0</v>
      </c>
      <c r="M86" s="256">
        <v>0</v>
      </c>
      <c r="N86" s="407">
        <v>0</v>
      </c>
      <c r="O86" s="413">
        <f t="shared" si="1"/>
        <v>1</v>
      </c>
    </row>
    <row r="87" spans="2:15" ht="24.95" customHeight="1" x14ac:dyDescent="0.2">
      <c r="B87" s="259" t="s">
        <v>126</v>
      </c>
      <c r="C87" s="254">
        <v>1</v>
      </c>
      <c r="D87" s="254">
        <v>2</v>
      </c>
      <c r="E87" s="254">
        <v>1</v>
      </c>
      <c r="F87" s="254">
        <v>0</v>
      </c>
      <c r="G87" s="255">
        <v>2</v>
      </c>
      <c r="H87" s="256">
        <v>2</v>
      </c>
      <c r="I87" s="256">
        <v>1</v>
      </c>
      <c r="J87" s="256">
        <v>1</v>
      </c>
      <c r="K87" s="256">
        <v>2</v>
      </c>
      <c r="L87" s="256">
        <v>2</v>
      </c>
      <c r="M87" s="256">
        <v>0</v>
      </c>
      <c r="N87" s="407">
        <v>0</v>
      </c>
      <c r="O87" s="413">
        <f t="shared" si="1"/>
        <v>14</v>
      </c>
    </row>
    <row r="88" spans="2:15" ht="24.95" customHeight="1" x14ac:dyDescent="0.2">
      <c r="B88" s="259" t="s">
        <v>297</v>
      </c>
      <c r="C88" s="254">
        <v>0</v>
      </c>
      <c r="D88" s="254">
        <v>0</v>
      </c>
      <c r="E88" s="254">
        <v>0</v>
      </c>
      <c r="F88" s="254">
        <v>0</v>
      </c>
      <c r="G88" s="255">
        <v>1</v>
      </c>
      <c r="H88" s="256">
        <v>0</v>
      </c>
      <c r="I88" s="256">
        <v>0</v>
      </c>
      <c r="J88" s="256">
        <v>0</v>
      </c>
      <c r="K88" s="256">
        <v>0</v>
      </c>
      <c r="L88" s="256">
        <v>0</v>
      </c>
      <c r="M88" s="256">
        <v>0</v>
      </c>
      <c r="N88" s="407">
        <v>0</v>
      </c>
      <c r="O88" s="413">
        <f t="shared" si="1"/>
        <v>1</v>
      </c>
    </row>
    <row r="89" spans="2:15" ht="24.95" customHeight="1" x14ac:dyDescent="0.2">
      <c r="B89" s="259" t="s">
        <v>127</v>
      </c>
      <c r="C89" s="254">
        <v>0</v>
      </c>
      <c r="D89" s="254">
        <v>0</v>
      </c>
      <c r="E89" s="254">
        <v>1</v>
      </c>
      <c r="F89" s="254">
        <v>0</v>
      </c>
      <c r="G89" s="255">
        <v>2</v>
      </c>
      <c r="H89" s="256">
        <v>0</v>
      </c>
      <c r="I89" s="256">
        <v>0</v>
      </c>
      <c r="J89" s="256">
        <v>1</v>
      </c>
      <c r="K89" s="256">
        <v>0</v>
      </c>
      <c r="L89" s="256">
        <v>0</v>
      </c>
      <c r="M89" s="256">
        <v>1</v>
      </c>
      <c r="N89" s="407">
        <v>0</v>
      </c>
      <c r="O89" s="413">
        <f t="shared" si="1"/>
        <v>5</v>
      </c>
    </row>
    <row r="90" spans="2:15" ht="24.95" customHeight="1" x14ac:dyDescent="0.2">
      <c r="B90" s="259" t="s">
        <v>351</v>
      </c>
      <c r="C90" s="254">
        <v>0</v>
      </c>
      <c r="D90" s="254">
        <v>0</v>
      </c>
      <c r="E90" s="254">
        <v>0</v>
      </c>
      <c r="F90" s="254">
        <v>0</v>
      </c>
      <c r="G90" s="255">
        <v>0</v>
      </c>
      <c r="H90" s="256">
        <v>0</v>
      </c>
      <c r="I90" s="256">
        <v>1</v>
      </c>
      <c r="J90" s="256">
        <v>0</v>
      </c>
      <c r="K90" s="256">
        <v>0</v>
      </c>
      <c r="L90" s="256">
        <v>1</v>
      </c>
      <c r="M90" s="256">
        <v>1</v>
      </c>
      <c r="N90" s="407">
        <v>0</v>
      </c>
      <c r="O90" s="413">
        <f t="shared" si="1"/>
        <v>3</v>
      </c>
    </row>
    <row r="91" spans="2:15" ht="24.95" customHeight="1" x14ac:dyDescent="0.2">
      <c r="B91" s="259" t="s">
        <v>290</v>
      </c>
      <c r="C91" s="254">
        <v>0</v>
      </c>
      <c r="D91" s="254">
        <v>0</v>
      </c>
      <c r="E91" s="254">
        <v>0</v>
      </c>
      <c r="F91" s="254">
        <v>1</v>
      </c>
      <c r="G91" s="255">
        <v>0</v>
      </c>
      <c r="H91" s="256">
        <v>0</v>
      </c>
      <c r="I91" s="256">
        <v>1</v>
      </c>
      <c r="J91" s="256">
        <v>0</v>
      </c>
      <c r="K91" s="256">
        <v>2</v>
      </c>
      <c r="L91" s="256">
        <v>0</v>
      </c>
      <c r="M91" s="256">
        <v>0</v>
      </c>
      <c r="N91" s="407">
        <v>0</v>
      </c>
      <c r="O91" s="413">
        <f t="shared" si="1"/>
        <v>4</v>
      </c>
    </row>
    <row r="92" spans="2:15" ht="24.95" customHeight="1" x14ac:dyDescent="0.2">
      <c r="B92" s="259" t="s">
        <v>252</v>
      </c>
      <c r="C92" s="254">
        <v>1</v>
      </c>
      <c r="D92" s="254">
        <v>0</v>
      </c>
      <c r="E92" s="254">
        <v>0</v>
      </c>
      <c r="F92" s="254">
        <v>0</v>
      </c>
      <c r="G92" s="255">
        <v>0</v>
      </c>
      <c r="H92" s="256">
        <v>0</v>
      </c>
      <c r="I92" s="256">
        <v>0</v>
      </c>
      <c r="J92" s="256">
        <v>0</v>
      </c>
      <c r="K92" s="256">
        <v>0</v>
      </c>
      <c r="L92" s="256">
        <v>0</v>
      </c>
      <c r="M92" s="256">
        <v>0</v>
      </c>
      <c r="N92" s="407">
        <v>0</v>
      </c>
      <c r="O92" s="413">
        <f t="shared" si="1"/>
        <v>1</v>
      </c>
    </row>
    <row r="93" spans="2:15" ht="24.95" customHeight="1" x14ac:dyDescent="0.2">
      <c r="B93" s="259" t="s">
        <v>303</v>
      </c>
      <c r="C93" s="254">
        <v>0</v>
      </c>
      <c r="D93" s="254">
        <v>0</v>
      </c>
      <c r="E93" s="254">
        <v>0</v>
      </c>
      <c r="F93" s="254">
        <v>0</v>
      </c>
      <c r="G93" s="255">
        <v>0</v>
      </c>
      <c r="H93" s="256">
        <v>1</v>
      </c>
      <c r="I93" s="256">
        <v>0</v>
      </c>
      <c r="J93" s="256">
        <v>0</v>
      </c>
      <c r="K93" s="256">
        <v>0</v>
      </c>
      <c r="L93" s="256">
        <v>0</v>
      </c>
      <c r="M93" s="256">
        <v>0</v>
      </c>
      <c r="N93" s="407">
        <v>0</v>
      </c>
      <c r="O93" s="413">
        <f t="shared" si="1"/>
        <v>1</v>
      </c>
    </row>
    <row r="94" spans="2:15" ht="24.95" customHeight="1" x14ac:dyDescent="0.2">
      <c r="B94" s="259" t="s">
        <v>128</v>
      </c>
      <c r="C94" s="254">
        <v>1</v>
      </c>
      <c r="D94" s="254">
        <v>1</v>
      </c>
      <c r="E94" s="254">
        <v>0</v>
      </c>
      <c r="F94" s="254">
        <v>0</v>
      </c>
      <c r="G94" s="255">
        <v>0</v>
      </c>
      <c r="H94" s="256">
        <v>0</v>
      </c>
      <c r="I94" s="256">
        <v>0</v>
      </c>
      <c r="J94" s="256">
        <v>2</v>
      </c>
      <c r="K94" s="256">
        <v>0</v>
      </c>
      <c r="L94" s="256">
        <v>0</v>
      </c>
      <c r="M94" s="256">
        <v>0</v>
      </c>
      <c r="N94" s="407">
        <v>1</v>
      </c>
      <c r="O94" s="413">
        <f t="shared" si="1"/>
        <v>5</v>
      </c>
    </row>
    <row r="95" spans="2:15" ht="24.95" customHeight="1" thickBot="1" x14ac:dyDescent="0.25">
      <c r="B95" s="375" t="s">
        <v>304</v>
      </c>
      <c r="C95" s="376">
        <v>0</v>
      </c>
      <c r="D95" s="376">
        <v>0</v>
      </c>
      <c r="E95" s="376">
        <v>0</v>
      </c>
      <c r="F95" s="376">
        <v>0</v>
      </c>
      <c r="G95" s="377">
        <v>0</v>
      </c>
      <c r="H95" s="378">
        <v>1</v>
      </c>
      <c r="I95" s="378">
        <v>0</v>
      </c>
      <c r="J95" s="378">
        <v>0</v>
      </c>
      <c r="K95" s="378">
        <v>0</v>
      </c>
      <c r="L95" s="378">
        <v>0</v>
      </c>
      <c r="M95" s="378">
        <v>0</v>
      </c>
      <c r="N95" s="408">
        <v>1</v>
      </c>
      <c r="O95" s="415">
        <f t="shared" si="1"/>
        <v>2</v>
      </c>
    </row>
    <row r="96" spans="2:15" ht="24.95" customHeight="1" x14ac:dyDescent="0.2">
      <c r="B96" s="356"/>
      <c r="C96" s="357"/>
      <c r="D96" s="357"/>
      <c r="E96" s="357"/>
      <c r="F96" s="357"/>
      <c r="G96" s="358"/>
      <c r="H96" s="359"/>
      <c r="I96" s="359"/>
      <c r="J96" s="359"/>
      <c r="K96" s="359"/>
      <c r="L96" s="359"/>
      <c r="M96" s="359"/>
      <c r="N96" s="359"/>
      <c r="O96" s="360"/>
    </row>
    <row r="97" spans="2:15" ht="24.95" customHeight="1" thickBot="1" x14ac:dyDescent="0.25">
      <c r="B97" s="361"/>
      <c r="C97" s="362"/>
      <c r="D97" s="362"/>
      <c r="E97" s="362"/>
      <c r="F97" s="362"/>
      <c r="G97" s="363"/>
      <c r="H97" s="364"/>
      <c r="I97" s="364"/>
      <c r="J97" s="364"/>
      <c r="K97" s="364"/>
      <c r="L97" s="364"/>
      <c r="M97" s="364"/>
      <c r="N97" s="364"/>
      <c r="O97" s="365"/>
    </row>
    <row r="98" spans="2:15" ht="24.95" customHeight="1" x14ac:dyDescent="0.2">
      <c r="B98" s="265" t="s">
        <v>291</v>
      </c>
      <c r="C98" s="266">
        <v>0</v>
      </c>
      <c r="D98" s="266">
        <v>0</v>
      </c>
      <c r="E98" s="266">
        <v>0</v>
      </c>
      <c r="F98" s="266">
        <v>1</v>
      </c>
      <c r="G98" s="267">
        <v>0</v>
      </c>
      <c r="H98" s="268">
        <v>0</v>
      </c>
      <c r="I98" s="268">
        <v>0</v>
      </c>
      <c r="J98" s="268">
        <v>2</v>
      </c>
      <c r="K98" s="268">
        <v>0</v>
      </c>
      <c r="L98" s="268">
        <v>0</v>
      </c>
      <c r="M98" s="268">
        <v>0</v>
      </c>
      <c r="N98" s="410">
        <v>1</v>
      </c>
      <c r="O98" s="416">
        <f>SUM(C98:N98)</f>
        <v>4</v>
      </c>
    </row>
    <row r="99" spans="2:15" ht="24.95" customHeight="1" x14ac:dyDescent="0.2">
      <c r="B99" s="259" t="s">
        <v>129</v>
      </c>
      <c r="C99" s="254">
        <v>2</v>
      </c>
      <c r="D99" s="254">
        <v>1</v>
      </c>
      <c r="E99" s="254">
        <v>2</v>
      </c>
      <c r="F99" s="254">
        <v>1</v>
      </c>
      <c r="G99" s="255">
        <v>1</v>
      </c>
      <c r="H99" s="256">
        <v>2</v>
      </c>
      <c r="I99" s="256">
        <v>6</v>
      </c>
      <c r="J99" s="256">
        <v>1</v>
      </c>
      <c r="K99" s="256">
        <v>6</v>
      </c>
      <c r="L99" s="256">
        <v>3</v>
      </c>
      <c r="M99" s="256">
        <v>4</v>
      </c>
      <c r="N99" s="407">
        <v>1</v>
      </c>
      <c r="O99" s="413">
        <f>SUM(C99:N99)</f>
        <v>30</v>
      </c>
    </row>
    <row r="100" spans="2:15" ht="24.95" customHeight="1" x14ac:dyDescent="0.2">
      <c r="B100" s="259" t="s">
        <v>368</v>
      </c>
      <c r="C100" s="254">
        <v>0</v>
      </c>
      <c r="D100" s="254">
        <v>0</v>
      </c>
      <c r="E100" s="254">
        <v>0</v>
      </c>
      <c r="F100" s="254">
        <v>0</v>
      </c>
      <c r="G100" s="255">
        <v>0</v>
      </c>
      <c r="H100" s="256">
        <v>0</v>
      </c>
      <c r="I100" s="256">
        <v>0</v>
      </c>
      <c r="J100" s="256">
        <v>0</v>
      </c>
      <c r="K100" s="256">
        <v>0</v>
      </c>
      <c r="L100" s="256">
        <v>0</v>
      </c>
      <c r="M100" s="256">
        <v>2</v>
      </c>
      <c r="N100" s="407">
        <v>0</v>
      </c>
      <c r="O100" s="413">
        <f>SUM(C100:N100)</f>
        <v>2</v>
      </c>
    </row>
    <row r="101" spans="2:15" ht="24.95" customHeight="1" x14ac:dyDescent="0.2">
      <c r="B101" s="375" t="s">
        <v>354</v>
      </c>
      <c r="C101" s="376">
        <v>0</v>
      </c>
      <c r="D101" s="376">
        <v>0</v>
      </c>
      <c r="E101" s="376">
        <v>0</v>
      </c>
      <c r="F101" s="376">
        <v>0</v>
      </c>
      <c r="G101" s="377">
        <v>0</v>
      </c>
      <c r="H101" s="378">
        <v>0</v>
      </c>
      <c r="I101" s="378">
        <v>0</v>
      </c>
      <c r="J101" s="378">
        <v>1</v>
      </c>
      <c r="K101" s="378">
        <v>0</v>
      </c>
      <c r="L101" s="378">
        <f>SUM(L11:L100)</f>
        <v>27</v>
      </c>
      <c r="M101" s="378">
        <v>0</v>
      </c>
      <c r="N101" s="408">
        <v>0</v>
      </c>
      <c r="O101" s="413">
        <f>SUM(C101:N101)</f>
        <v>28</v>
      </c>
    </row>
    <row r="102" spans="2:15" ht="19.5" customHeight="1" thickBot="1" x14ac:dyDescent="0.25">
      <c r="B102" s="260" t="s">
        <v>0</v>
      </c>
      <c r="C102" s="236">
        <f>SUM(C11:C101)</f>
        <v>26</v>
      </c>
      <c r="D102" s="236">
        <f t="shared" ref="D102:O102" si="2">SUM(D11:D101)</f>
        <v>22</v>
      </c>
      <c r="E102" s="236">
        <f t="shared" si="2"/>
        <v>28</v>
      </c>
      <c r="F102" s="236">
        <f t="shared" si="2"/>
        <v>23</v>
      </c>
      <c r="G102" s="236">
        <f t="shared" si="2"/>
        <v>29</v>
      </c>
      <c r="H102" s="236">
        <f t="shared" si="2"/>
        <v>26</v>
      </c>
      <c r="I102" s="236">
        <f t="shared" si="2"/>
        <v>34</v>
      </c>
      <c r="J102" s="236">
        <f t="shared" si="2"/>
        <v>22</v>
      </c>
      <c r="K102" s="236">
        <f t="shared" si="2"/>
        <v>34</v>
      </c>
      <c r="L102" s="236">
        <f t="shared" si="2"/>
        <v>54</v>
      </c>
      <c r="M102" s="236">
        <f t="shared" si="2"/>
        <v>31</v>
      </c>
      <c r="N102" s="411">
        <f t="shared" si="2"/>
        <v>30</v>
      </c>
      <c r="O102" s="414">
        <f t="shared" si="2"/>
        <v>359</v>
      </c>
    </row>
    <row r="103" spans="2:15" x14ac:dyDescent="0.2">
      <c r="B103" s="142" t="s">
        <v>222</v>
      </c>
      <c r="C103" s="142"/>
      <c r="D103" s="367"/>
      <c r="E103" s="367"/>
      <c r="F103" s="367"/>
      <c r="G103" s="368"/>
      <c r="H103" s="367"/>
      <c r="I103" s="367"/>
      <c r="J103" s="367"/>
      <c r="K103" s="367"/>
      <c r="L103" s="367"/>
      <c r="M103" s="367"/>
      <c r="N103" s="367"/>
      <c r="O103" s="142"/>
    </row>
  </sheetData>
  <autoFilter ref="B10:O100">
    <sortState ref="B11:O97">
      <sortCondition ref="B10:B96"/>
    </sortState>
  </autoFilter>
  <sortState ref="B13:E46">
    <sortCondition ref="B13:B46"/>
  </sortState>
  <mergeCells count="4">
    <mergeCell ref="B6:O6"/>
    <mergeCell ref="B5:O5"/>
    <mergeCell ref="B4:O4"/>
    <mergeCell ref="B8:O9"/>
  </mergeCells>
  <pageMargins left="0.39370078740157483" right="0.39370078740157483" top="0.39370078740157483" bottom="0.31496062992125984" header="0.27559055118110237" footer="0.31496062992125984"/>
  <pageSetup paperSize="9" scale="6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60"/>
  <sheetViews>
    <sheetView zoomScale="85" zoomScaleNormal="85" workbookViewId="0">
      <selection activeCell="B11" sqref="B11:O11"/>
    </sheetView>
  </sheetViews>
  <sheetFormatPr baseColWidth="10" defaultRowHeight="12.75" x14ac:dyDescent="0.2"/>
  <cols>
    <col min="1" max="1" width="0.28515625" style="107" customWidth="1"/>
    <col min="2" max="2" width="39" style="107" customWidth="1"/>
    <col min="3" max="3" width="6.7109375" style="107" customWidth="1"/>
    <col min="4" max="4" width="7.7109375" style="108" customWidth="1"/>
    <col min="5" max="5" width="6.5703125" style="108" customWidth="1"/>
    <col min="6" max="6" width="5.7109375" style="108" customWidth="1"/>
    <col min="7" max="7" width="5.85546875" style="109" customWidth="1"/>
    <col min="8" max="8" width="5.5703125" style="108" customWidth="1"/>
    <col min="9" max="9" width="5" style="108" customWidth="1"/>
    <col min="10" max="10" width="7" style="108" customWidth="1"/>
    <col min="11" max="11" width="10.85546875" style="108" customWidth="1"/>
    <col min="12" max="12" width="8" style="108" customWidth="1"/>
    <col min="13" max="13" width="11.42578125" style="108" customWidth="1"/>
    <col min="14" max="14" width="10" style="108" customWidth="1"/>
    <col min="15" max="15" width="8" style="107" customWidth="1"/>
    <col min="16" max="16" width="0.85546875" style="107" customWidth="1"/>
    <col min="17" max="17" width="1.7109375" style="107" hidden="1" customWidth="1"/>
    <col min="18" max="18" width="1.85546875" style="107" customWidth="1"/>
    <col min="19" max="16384" width="11.42578125" style="107"/>
  </cols>
  <sheetData>
    <row r="4" spans="1:18" ht="21" customHeight="1" x14ac:dyDescent="0.2">
      <c r="I4" s="110"/>
    </row>
    <row r="5" spans="1:18" s="121" customFormat="1" ht="12.75" customHeight="1" x14ac:dyDescent="0.25">
      <c r="B5" s="488" t="s">
        <v>8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318"/>
      <c r="Q5" s="318"/>
      <c r="R5" s="318"/>
    </row>
    <row r="6" spans="1:18" s="121" customFormat="1" ht="18.75" customHeight="1" x14ac:dyDescent="0.3">
      <c r="B6" s="487" t="s">
        <v>52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319"/>
      <c r="Q6" s="319"/>
      <c r="R6" s="319"/>
    </row>
    <row r="7" spans="1:18" ht="12.75" customHeight="1" x14ac:dyDescent="0.25">
      <c r="B7" s="439" t="s">
        <v>244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153"/>
      <c r="Q7" s="153"/>
      <c r="R7" s="153"/>
    </row>
    <row r="8" spans="1:18" ht="8.25" customHeight="1" x14ac:dyDescent="0.2"/>
    <row r="9" spans="1:18" ht="15" x14ac:dyDescent="0.2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ht="15.75" thickBot="1" x14ac:dyDescent="0.25">
      <c r="A10" s="495"/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  <c r="O10" s="495"/>
      <c r="P10" s="154"/>
      <c r="Q10" s="154"/>
      <c r="R10" s="154"/>
    </row>
    <row r="11" spans="1:18" s="121" customFormat="1" ht="37.5" customHeight="1" x14ac:dyDescent="0.2">
      <c r="A11" s="320"/>
      <c r="B11" s="496" t="s">
        <v>217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8"/>
      <c r="P11" s="320"/>
      <c r="Q11" s="320"/>
      <c r="R11" s="320"/>
    </row>
    <row r="12" spans="1:18" ht="30.75" customHeight="1" thickBot="1" x14ac:dyDescent="0.25">
      <c r="B12" s="273" t="s">
        <v>219</v>
      </c>
      <c r="C12" s="274" t="s">
        <v>97</v>
      </c>
      <c r="D12" s="274" t="s">
        <v>98</v>
      </c>
      <c r="E12" s="274" t="s">
        <v>99</v>
      </c>
      <c r="F12" s="274" t="s">
        <v>100</v>
      </c>
      <c r="G12" s="274" t="s">
        <v>101</v>
      </c>
      <c r="H12" s="274" t="s">
        <v>102</v>
      </c>
      <c r="I12" s="274" t="s">
        <v>103</v>
      </c>
      <c r="J12" s="274" t="s">
        <v>104</v>
      </c>
      <c r="K12" s="274" t="s">
        <v>105</v>
      </c>
      <c r="L12" s="274" t="s">
        <v>106</v>
      </c>
      <c r="M12" s="274" t="s">
        <v>107</v>
      </c>
      <c r="N12" s="274" t="s">
        <v>108</v>
      </c>
      <c r="O12" s="275" t="s">
        <v>142</v>
      </c>
    </row>
    <row r="13" spans="1:18" ht="24.95" customHeight="1" x14ac:dyDescent="0.2">
      <c r="B13" s="259" t="s">
        <v>130</v>
      </c>
      <c r="C13" s="254">
        <v>1</v>
      </c>
      <c r="D13" s="254">
        <v>0</v>
      </c>
      <c r="E13" s="254">
        <v>0</v>
      </c>
      <c r="F13" s="254">
        <v>0</v>
      </c>
      <c r="G13" s="255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7">
        <f t="shared" ref="O13:O46" si="0">SUM(C13:N13)</f>
        <v>1</v>
      </c>
    </row>
    <row r="14" spans="1:18" ht="24.95" customHeight="1" x14ac:dyDescent="0.2">
      <c r="B14" s="259" t="s">
        <v>131</v>
      </c>
      <c r="C14" s="255">
        <v>0</v>
      </c>
      <c r="D14" s="256">
        <v>1</v>
      </c>
      <c r="E14" s="255">
        <v>1</v>
      </c>
      <c r="F14" s="256">
        <v>0</v>
      </c>
      <c r="G14" s="255">
        <v>0</v>
      </c>
      <c r="H14" s="256">
        <v>1</v>
      </c>
      <c r="I14" s="255">
        <v>0</v>
      </c>
      <c r="J14" s="256">
        <v>0</v>
      </c>
      <c r="K14" s="256">
        <v>0</v>
      </c>
      <c r="L14" s="256">
        <v>0</v>
      </c>
      <c r="M14" s="255">
        <v>2</v>
      </c>
      <c r="N14" s="256">
        <v>0</v>
      </c>
      <c r="O14" s="257">
        <f t="shared" si="0"/>
        <v>5</v>
      </c>
    </row>
    <row r="15" spans="1:18" ht="24.95" customHeight="1" x14ac:dyDescent="0.2">
      <c r="B15" s="259" t="s">
        <v>311</v>
      </c>
      <c r="C15" s="255">
        <v>0</v>
      </c>
      <c r="D15" s="256">
        <v>0</v>
      </c>
      <c r="E15" s="255">
        <v>0</v>
      </c>
      <c r="F15" s="256">
        <v>0</v>
      </c>
      <c r="G15" s="255">
        <v>0</v>
      </c>
      <c r="H15" s="256">
        <v>1</v>
      </c>
      <c r="I15" s="255">
        <v>1</v>
      </c>
      <c r="J15" s="256">
        <v>0</v>
      </c>
      <c r="K15" s="256">
        <v>2</v>
      </c>
      <c r="L15" s="256">
        <v>0</v>
      </c>
      <c r="M15" s="255">
        <v>2</v>
      </c>
      <c r="N15" s="256">
        <v>0</v>
      </c>
      <c r="O15" s="257">
        <f t="shared" si="0"/>
        <v>6</v>
      </c>
    </row>
    <row r="16" spans="1:18" ht="24.95" customHeight="1" x14ac:dyDescent="0.2">
      <c r="B16" s="259" t="s">
        <v>269</v>
      </c>
      <c r="C16" s="255">
        <v>0</v>
      </c>
      <c r="D16" s="256">
        <v>0</v>
      </c>
      <c r="E16" s="255">
        <v>1</v>
      </c>
      <c r="F16" s="256">
        <v>0</v>
      </c>
      <c r="G16" s="255">
        <v>0</v>
      </c>
      <c r="H16" s="256">
        <v>0</v>
      </c>
      <c r="I16" s="255">
        <v>0</v>
      </c>
      <c r="J16" s="256">
        <v>0</v>
      </c>
      <c r="K16" s="256">
        <v>0</v>
      </c>
      <c r="L16" s="256">
        <v>0</v>
      </c>
      <c r="M16" s="255">
        <v>0</v>
      </c>
      <c r="N16" s="256">
        <v>0</v>
      </c>
      <c r="O16" s="257">
        <f t="shared" si="0"/>
        <v>1</v>
      </c>
    </row>
    <row r="17" spans="2:15" ht="24.95" customHeight="1" x14ac:dyDescent="0.2">
      <c r="B17" s="259" t="s">
        <v>312</v>
      </c>
      <c r="C17" s="254">
        <v>0</v>
      </c>
      <c r="D17" s="254">
        <v>0</v>
      </c>
      <c r="E17" s="254">
        <v>0</v>
      </c>
      <c r="F17" s="254">
        <v>0</v>
      </c>
      <c r="G17" s="255">
        <v>0</v>
      </c>
      <c r="H17" s="256">
        <v>1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7">
        <f t="shared" si="0"/>
        <v>1</v>
      </c>
    </row>
    <row r="18" spans="2:15" ht="24.95" customHeight="1" x14ac:dyDescent="0.2">
      <c r="B18" s="259" t="s">
        <v>253</v>
      </c>
      <c r="C18" s="254">
        <v>0</v>
      </c>
      <c r="D18" s="254">
        <v>0</v>
      </c>
      <c r="E18" s="254">
        <v>0</v>
      </c>
      <c r="F18" s="254">
        <v>0</v>
      </c>
      <c r="G18" s="255">
        <v>0</v>
      </c>
      <c r="H18" s="256">
        <v>1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1</v>
      </c>
      <c r="O18" s="257">
        <f t="shared" si="0"/>
        <v>2</v>
      </c>
    </row>
    <row r="19" spans="2:15" ht="24.95" customHeight="1" x14ac:dyDescent="0.2">
      <c r="B19" s="259" t="s">
        <v>132</v>
      </c>
      <c r="C19" s="255">
        <v>0</v>
      </c>
      <c r="D19" s="256">
        <v>0</v>
      </c>
      <c r="E19" s="255">
        <v>0</v>
      </c>
      <c r="F19" s="256">
        <v>0</v>
      </c>
      <c r="G19" s="255">
        <v>0</v>
      </c>
      <c r="H19" s="256">
        <v>0</v>
      </c>
      <c r="I19" s="255">
        <v>1</v>
      </c>
      <c r="J19" s="256">
        <v>1</v>
      </c>
      <c r="K19" s="256">
        <v>0</v>
      </c>
      <c r="L19" s="256">
        <v>0</v>
      </c>
      <c r="M19" s="255">
        <v>0</v>
      </c>
      <c r="N19" s="256">
        <v>0</v>
      </c>
      <c r="O19" s="257">
        <f t="shared" si="0"/>
        <v>2</v>
      </c>
    </row>
    <row r="20" spans="2:15" ht="24.95" customHeight="1" x14ac:dyDescent="0.2">
      <c r="B20" s="259" t="s">
        <v>377</v>
      </c>
      <c r="C20" s="255">
        <v>0</v>
      </c>
      <c r="D20" s="256">
        <v>0</v>
      </c>
      <c r="E20" s="255">
        <v>0</v>
      </c>
      <c r="F20" s="256">
        <v>0</v>
      </c>
      <c r="G20" s="255">
        <v>0</v>
      </c>
      <c r="H20" s="256">
        <v>0</v>
      </c>
      <c r="I20" s="255">
        <v>0</v>
      </c>
      <c r="J20" s="256">
        <v>0</v>
      </c>
      <c r="K20" s="256">
        <v>0</v>
      </c>
      <c r="L20" s="256">
        <v>0</v>
      </c>
      <c r="M20" s="255">
        <v>0</v>
      </c>
      <c r="N20" s="256">
        <v>1</v>
      </c>
      <c r="O20" s="257">
        <f t="shared" si="0"/>
        <v>1</v>
      </c>
    </row>
    <row r="21" spans="2:15" ht="24.95" customHeight="1" x14ac:dyDescent="0.2">
      <c r="B21" s="259" t="s">
        <v>372</v>
      </c>
      <c r="C21" s="255">
        <v>1</v>
      </c>
      <c r="D21" s="256">
        <v>0</v>
      </c>
      <c r="E21" s="255">
        <v>0</v>
      </c>
      <c r="F21" s="256">
        <v>0</v>
      </c>
      <c r="G21" s="255">
        <v>0</v>
      </c>
      <c r="H21" s="256">
        <v>0</v>
      </c>
      <c r="I21" s="255">
        <v>0</v>
      </c>
      <c r="J21" s="256">
        <v>1</v>
      </c>
      <c r="K21" s="256">
        <v>0</v>
      </c>
      <c r="L21" s="256">
        <v>1</v>
      </c>
      <c r="M21" s="255">
        <v>3</v>
      </c>
      <c r="N21" s="256">
        <v>0</v>
      </c>
      <c r="O21" s="257">
        <f t="shared" si="0"/>
        <v>6</v>
      </c>
    </row>
    <row r="22" spans="2:15" ht="24.95" customHeight="1" x14ac:dyDescent="0.2">
      <c r="B22" s="259" t="s">
        <v>265</v>
      </c>
      <c r="C22" s="255">
        <v>0</v>
      </c>
      <c r="D22" s="256">
        <v>4</v>
      </c>
      <c r="E22" s="255">
        <v>0</v>
      </c>
      <c r="F22" s="256">
        <v>0</v>
      </c>
      <c r="G22" s="255">
        <v>0</v>
      </c>
      <c r="H22" s="256">
        <v>0</v>
      </c>
      <c r="I22" s="255">
        <v>0</v>
      </c>
      <c r="J22" s="256">
        <v>0</v>
      </c>
      <c r="K22" s="256">
        <v>0</v>
      </c>
      <c r="L22" s="256">
        <v>0</v>
      </c>
      <c r="M22" s="255">
        <v>0</v>
      </c>
      <c r="N22" s="256">
        <v>0</v>
      </c>
      <c r="O22" s="257">
        <f t="shared" si="0"/>
        <v>4</v>
      </c>
    </row>
    <row r="23" spans="2:15" ht="24.95" customHeight="1" x14ac:dyDescent="0.2">
      <c r="B23" s="259" t="s">
        <v>373</v>
      </c>
      <c r="C23" s="255">
        <v>0</v>
      </c>
      <c r="D23" s="256">
        <v>0</v>
      </c>
      <c r="E23" s="255">
        <v>0</v>
      </c>
      <c r="F23" s="256">
        <v>0</v>
      </c>
      <c r="G23" s="255">
        <v>0</v>
      </c>
      <c r="H23" s="256">
        <v>0</v>
      </c>
      <c r="I23" s="255">
        <v>0</v>
      </c>
      <c r="J23" s="256">
        <v>1</v>
      </c>
      <c r="K23" s="256">
        <v>1</v>
      </c>
      <c r="L23" s="256">
        <v>0</v>
      </c>
      <c r="M23" s="255">
        <v>0</v>
      </c>
      <c r="N23" s="256">
        <v>0</v>
      </c>
      <c r="O23" s="257">
        <f t="shared" si="0"/>
        <v>2</v>
      </c>
    </row>
    <row r="24" spans="2:15" ht="24.95" customHeight="1" x14ac:dyDescent="0.2">
      <c r="B24" s="259" t="s">
        <v>375</v>
      </c>
      <c r="C24" s="255">
        <v>0</v>
      </c>
      <c r="D24" s="256">
        <v>0</v>
      </c>
      <c r="E24" s="255">
        <v>0</v>
      </c>
      <c r="F24" s="256">
        <v>0</v>
      </c>
      <c r="G24" s="255">
        <v>0</v>
      </c>
      <c r="H24" s="256">
        <v>0</v>
      </c>
      <c r="I24" s="255">
        <v>0</v>
      </c>
      <c r="J24" s="256">
        <v>0</v>
      </c>
      <c r="K24" s="256">
        <v>0</v>
      </c>
      <c r="L24" s="256">
        <v>1</v>
      </c>
      <c r="M24" s="255">
        <v>0</v>
      </c>
      <c r="N24" s="256">
        <v>0</v>
      </c>
      <c r="O24" s="257">
        <f t="shared" si="0"/>
        <v>1</v>
      </c>
    </row>
    <row r="25" spans="2:15" ht="24.95" customHeight="1" x14ac:dyDescent="0.2">
      <c r="B25" s="259" t="s">
        <v>133</v>
      </c>
      <c r="C25" s="255">
        <v>0</v>
      </c>
      <c r="D25" s="256">
        <v>0</v>
      </c>
      <c r="E25" s="255">
        <v>1</v>
      </c>
      <c r="F25" s="256">
        <v>1</v>
      </c>
      <c r="G25" s="255">
        <v>0</v>
      </c>
      <c r="H25" s="256">
        <v>3</v>
      </c>
      <c r="I25" s="255">
        <v>1</v>
      </c>
      <c r="J25" s="256">
        <v>0</v>
      </c>
      <c r="K25" s="256">
        <v>0</v>
      </c>
      <c r="L25" s="256">
        <v>0</v>
      </c>
      <c r="M25" s="255">
        <v>0</v>
      </c>
      <c r="N25" s="256">
        <v>2</v>
      </c>
      <c r="O25" s="257">
        <f t="shared" si="0"/>
        <v>8</v>
      </c>
    </row>
    <row r="26" spans="2:15" ht="24.95" customHeight="1" x14ac:dyDescent="0.2">
      <c r="B26" s="259" t="s">
        <v>309</v>
      </c>
      <c r="C26" s="256">
        <v>0</v>
      </c>
      <c r="D26" s="256">
        <v>0</v>
      </c>
      <c r="E26" s="256">
        <v>0</v>
      </c>
      <c r="F26" s="256">
        <v>0</v>
      </c>
      <c r="G26" s="256">
        <v>1</v>
      </c>
      <c r="H26" s="256">
        <v>0</v>
      </c>
      <c r="I26" s="256">
        <v>0</v>
      </c>
      <c r="J26" s="256">
        <v>1</v>
      </c>
      <c r="K26" s="256">
        <v>0</v>
      </c>
      <c r="L26" s="256">
        <v>0</v>
      </c>
      <c r="M26" s="256">
        <v>0</v>
      </c>
      <c r="N26" s="256">
        <v>2</v>
      </c>
      <c r="O26" s="257">
        <f t="shared" si="0"/>
        <v>4</v>
      </c>
    </row>
    <row r="27" spans="2:15" ht="24.95" customHeight="1" x14ac:dyDescent="0.2">
      <c r="B27" s="259" t="s">
        <v>263</v>
      </c>
      <c r="C27" s="256">
        <v>2</v>
      </c>
      <c r="D27" s="256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7">
        <f t="shared" si="0"/>
        <v>2</v>
      </c>
    </row>
    <row r="28" spans="2:15" ht="24.95" customHeight="1" x14ac:dyDescent="0.2">
      <c r="B28" s="259" t="s">
        <v>308</v>
      </c>
      <c r="C28" s="256">
        <v>0</v>
      </c>
      <c r="D28" s="256">
        <v>0</v>
      </c>
      <c r="E28" s="256">
        <v>0</v>
      </c>
      <c r="F28" s="256">
        <v>1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2</v>
      </c>
      <c r="N28" s="256">
        <v>0</v>
      </c>
      <c r="O28" s="257">
        <f t="shared" si="0"/>
        <v>3</v>
      </c>
    </row>
    <row r="29" spans="2:15" ht="24.95" customHeight="1" x14ac:dyDescent="0.2">
      <c r="B29" s="259" t="s">
        <v>369</v>
      </c>
      <c r="C29" s="255">
        <v>0</v>
      </c>
      <c r="D29" s="256">
        <v>0</v>
      </c>
      <c r="E29" s="255">
        <v>0</v>
      </c>
      <c r="F29" s="256">
        <v>0</v>
      </c>
      <c r="G29" s="255">
        <v>0</v>
      </c>
      <c r="H29" s="256">
        <v>0</v>
      </c>
      <c r="I29" s="255">
        <v>1</v>
      </c>
      <c r="J29" s="256">
        <v>0</v>
      </c>
      <c r="K29" s="256">
        <v>0</v>
      </c>
      <c r="L29" s="256">
        <v>0</v>
      </c>
      <c r="M29" s="255">
        <v>0</v>
      </c>
      <c r="N29" s="256">
        <v>1</v>
      </c>
      <c r="O29" s="257">
        <f t="shared" si="0"/>
        <v>2</v>
      </c>
    </row>
    <row r="30" spans="2:15" ht="24.95" customHeight="1" x14ac:dyDescent="0.2">
      <c r="B30" s="259" t="s">
        <v>313</v>
      </c>
      <c r="C30" s="255">
        <v>0</v>
      </c>
      <c r="D30" s="256">
        <v>0</v>
      </c>
      <c r="E30" s="255">
        <v>0</v>
      </c>
      <c r="F30" s="256">
        <v>0</v>
      </c>
      <c r="G30" s="255">
        <v>0</v>
      </c>
      <c r="H30" s="256">
        <v>1</v>
      </c>
      <c r="I30" s="255">
        <v>0</v>
      </c>
      <c r="J30" s="256">
        <v>0</v>
      </c>
      <c r="K30" s="256">
        <v>0</v>
      </c>
      <c r="L30" s="256">
        <v>0</v>
      </c>
      <c r="M30" s="255">
        <v>0</v>
      </c>
      <c r="N30" s="256">
        <v>0</v>
      </c>
      <c r="O30" s="257">
        <f t="shared" si="0"/>
        <v>1</v>
      </c>
    </row>
    <row r="31" spans="2:15" ht="24.95" customHeight="1" x14ac:dyDescent="0.2">
      <c r="B31" s="259" t="s">
        <v>162</v>
      </c>
      <c r="C31" s="255">
        <v>0</v>
      </c>
      <c r="D31" s="256">
        <v>1</v>
      </c>
      <c r="E31" s="255">
        <v>0</v>
      </c>
      <c r="F31" s="256">
        <v>0</v>
      </c>
      <c r="G31" s="255">
        <v>0</v>
      </c>
      <c r="H31" s="256">
        <v>0</v>
      </c>
      <c r="I31" s="255">
        <v>0</v>
      </c>
      <c r="J31" s="256">
        <v>1</v>
      </c>
      <c r="K31" s="256">
        <v>1</v>
      </c>
      <c r="L31" s="256">
        <v>0</v>
      </c>
      <c r="M31" s="255">
        <v>2</v>
      </c>
      <c r="N31" s="256">
        <v>0</v>
      </c>
      <c r="O31" s="257">
        <f t="shared" si="0"/>
        <v>5</v>
      </c>
    </row>
    <row r="32" spans="2:15" ht="24.95" customHeight="1" x14ac:dyDescent="0.2">
      <c r="B32" s="259" t="s">
        <v>310</v>
      </c>
      <c r="C32" s="255">
        <v>0</v>
      </c>
      <c r="D32" s="256">
        <v>0</v>
      </c>
      <c r="E32" s="255">
        <v>0</v>
      </c>
      <c r="F32" s="256">
        <v>0</v>
      </c>
      <c r="G32" s="255">
        <v>1</v>
      </c>
      <c r="H32" s="256">
        <v>0</v>
      </c>
      <c r="I32" s="255">
        <v>1</v>
      </c>
      <c r="J32" s="256">
        <v>0</v>
      </c>
      <c r="K32" s="256">
        <v>0</v>
      </c>
      <c r="L32" s="256">
        <v>1</v>
      </c>
      <c r="M32" s="255">
        <v>0</v>
      </c>
      <c r="N32" s="256">
        <v>0</v>
      </c>
      <c r="O32" s="257">
        <f t="shared" si="0"/>
        <v>3</v>
      </c>
    </row>
    <row r="33" spans="2:15" ht="24.95" customHeight="1" x14ac:dyDescent="0.2">
      <c r="B33" s="259" t="s">
        <v>305</v>
      </c>
      <c r="C33" s="255">
        <v>0</v>
      </c>
      <c r="D33" s="256">
        <v>0</v>
      </c>
      <c r="E33" s="255">
        <v>0</v>
      </c>
      <c r="F33" s="256">
        <v>1</v>
      </c>
      <c r="G33" s="255">
        <v>0</v>
      </c>
      <c r="H33" s="256">
        <v>0</v>
      </c>
      <c r="I33" s="255">
        <v>0</v>
      </c>
      <c r="J33" s="256">
        <v>0</v>
      </c>
      <c r="K33" s="256">
        <v>0</v>
      </c>
      <c r="L33" s="256">
        <v>0</v>
      </c>
      <c r="M33" s="255">
        <v>0</v>
      </c>
      <c r="N33" s="256">
        <v>0</v>
      </c>
      <c r="O33" s="257">
        <f t="shared" si="0"/>
        <v>1</v>
      </c>
    </row>
    <row r="34" spans="2:15" ht="24.95" customHeight="1" x14ac:dyDescent="0.2">
      <c r="B34" s="259" t="s">
        <v>306</v>
      </c>
      <c r="C34" s="255">
        <v>0</v>
      </c>
      <c r="D34" s="256">
        <v>0</v>
      </c>
      <c r="E34" s="255">
        <v>0</v>
      </c>
      <c r="F34" s="256">
        <v>1</v>
      </c>
      <c r="G34" s="255">
        <v>0</v>
      </c>
      <c r="H34" s="256">
        <v>0</v>
      </c>
      <c r="I34" s="255">
        <v>0</v>
      </c>
      <c r="J34" s="256">
        <v>0</v>
      </c>
      <c r="K34" s="256">
        <v>0</v>
      </c>
      <c r="L34" s="256">
        <v>1</v>
      </c>
      <c r="M34" s="255">
        <v>0</v>
      </c>
      <c r="N34" s="256">
        <v>0</v>
      </c>
      <c r="O34" s="257">
        <f t="shared" si="0"/>
        <v>2</v>
      </c>
    </row>
    <row r="35" spans="2:15" ht="24.95" customHeight="1" x14ac:dyDescent="0.2">
      <c r="B35" s="259" t="s">
        <v>264</v>
      </c>
      <c r="C35" s="255">
        <v>2</v>
      </c>
      <c r="D35" s="256">
        <v>0</v>
      </c>
      <c r="E35" s="255">
        <v>1</v>
      </c>
      <c r="F35" s="256">
        <v>0</v>
      </c>
      <c r="G35" s="255">
        <v>3</v>
      </c>
      <c r="H35" s="256">
        <v>0</v>
      </c>
      <c r="I35" s="255">
        <v>0</v>
      </c>
      <c r="J35" s="256">
        <v>0</v>
      </c>
      <c r="K35" s="256">
        <v>0</v>
      </c>
      <c r="L35" s="256">
        <v>0</v>
      </c>
      <c r="M35" s="255">
        <v>0</v>
      </c>
      <c r="N35" s="256">
        <v>1</v>
      </c>
      <c r="O35" s="257">
        <f t="shared" si="0"/>
        <v>7</v>
      </c>
    </row>
    <row r="36" spans="2:15" ht="24.95" customHeight="1" x14ac:dyDescent="0.2">
      <c r="B36" s="259" t="s">
        <v>267</v>
      </c>
      <c r="C36" s="255">
        <v>0</v>
      </c>
      <c r="D36" s="256">
        <v>0</v>
      </c>
      <c r="E36" s="255">
        <v>1</v>
      </c>
      <c r="F36" s="256">
        <v>0</v>
      </c>
      <c r="G36" s="255">
        <v>0</v>
      </c>
      <c r="H36" s="256">
        <v>0</v>
      </c>
      <c r="I36" s="255">
        <v>0</v>
      </c>
      <c r="J36" s="256">
        <v>0</v>
      </c>
      <c r="K36" s="256">
        <v>0</v>
      </c>
      <c r="L36" s="256">
        <v>0</v>
      </c>
      <c r="M36" s="255">
        <v>0</v>
      </c>
      <c r="N36" s="256">
        <v>0</v>
      </c>
      <c r="O36" s="257">
        <f t="shared" si="0"/>
        <v>1</v>
      </c>
    </row>
    <row r="37" spans="2:15" ht="24.95" customHeight="1" x14ac:dyDescent="0.2">
      <c r="B37" s="259" t="s">
        <v>134</v>
      </c>
      <c r="C37" s="254">
        <v>0</v>
      </c>
      <c r="D37" s="254">
        <v>1</v>
      </c>
      <c r="E37" s="254">
        <v>0</v>
      </c>
      <c r="F37" s="254">
        <v>1</v>
      </c>
      <c r="G37" s="255">
        <v>1</v>
      </c>
      <c r="H37" s="256">
        <v>1</v>
      </c>
      <c r="I37" s="256">
        <v>0</v>
      </c>
      <c r="J37" s="256">
        <v>1</v>
      </c>
      <c r="K37" s="256">
        <v>0</v>
      </c>
      <c r="L37" s="256">
        <v>0</v>
      </c>
      <c r="M37" s="256">
        <v>2</v>
      </c>
      <c r="N37" s="256">
        <v>0</v>
      </c>
      <c r="O37" s="257">
        <f t="shared" si="0"/>
        <v>7</v>
      </c>
    </row>
    <row r="38" spans="2:15" ht="24.95" customHeight="1" x14ac:dyDescent="0.2">
      <c r="B38" s="259" t="s">
        <v>370</v>
      </c>
      <c r="C38" s="254">
        <v>0</v>
      </c>
      <c r="D38" s="254">
        <v>0</v>
      </c>
      <c r="E38" s="254">
        <v>0</v>
      </c>
      <c r="F38" s="254">
        <v>0</v>
      </c>
      <c r="G38" s="255">
        <v>0</v>
      </c>
      <c r="H38" s="256">
        <v>0</v>
      </c>
      <c r="I38" s="256">
        <v>1</v>
      </c>
      <c r="J38" s="256">
        <v>1</v>
      </c>
      <c r="K38" s="256">
        <v>0</v>
      </c>
      <c r="L38" s="256">
        <v>1</v>
      </c>
      <c r="M38" s="256">
        <v>0</v>
      </c>
      <c r="N38" s="256">
        <v>0</v>
      </c>
      <c r="O38" s="257">
        <f t="shared" si="0"/>
        <v>3</v>
      </c>
    </row>
    <row r="39" spans="2:15" ht="24.95" customHeight="1" x14ac:dyDescent="0.2">
      <c r="B39" s="259" t="s">
        <v>307</v>
      </c>
      <c r="C39" s="254">
        <v>0</v>
      </c>
      <c r="D39" s="254">
        <v>0</v>
      </c>
      <c r="E39" s="254">
        <v>0</v>
      </c>
      <c r="F39" s="254">
        <v>1</v>
      </c>
      <c r="G39" s="255">
        <v>0</v>
      </c>
      <c r="H39" s="256">
        <v>1</v>
      </c>
      <c r="I39" s="256">
        <v>0</v>
      </c>
      <c r="J39" s="256">
        <v>1</v>
      </c>
      <c r="K39" s="256">
        <v>0</v>
      </c>
      <c r="L39" s="256">
        <v>1</v>
      </c>
      <c r="M39" s="256">
        <v>0</v>
      </c>
      <c r="N39" s="256">
        <v>2</v>
      </c>
      <c r="O39" s="257">
        <f t="shared" si="0"/>
        <v>6</v>
      </c>
    </row>
    <row r="40" spans="2:15" ht="24.95" customHeight="1" x14ac:dyDescent="0.2">
      <c r="B40" s="259" t="s">
        <v>135</v>
      </c>
      <c r="C40" s="255">
        <v>0</v>
      </c>
      <c r="D40" s="256">
        <v>1</v>
      </c>
      <c r="E40" s="255">
        <v>0</v>
      </c>
      <c r="F40" s="256">
        <v>0</v>
      </c>
      <c r="G40" s="255">
        <v>0</v>
      </c>
      <c r="H40" s="256">
        <v>0</v>
      </c>
      <c r="I40" s="255">
        <v>1</v>
      </c>
      <c r="J40" s="256">
        <v>0</v>
      </c>
      <c r="K40" s="256">
        <v>0</v>
      </c>
      <c r="L40" s="256">
        <v>0</v>
      </c>
      <c r="M40" s="255">
        <v>0</v>
      </c>
      <c r="N40" s="256">
        <v>1</v>
      </c>
      <c r="O40" s="257">
        <f t="shared" si="0"/>
        <v>3</v>
      </c>
    </row>
    <row r="41" spans="2:15" ht="24.95" customHeight="1" x14ac:dyDescent="0.2">
      <c r="B41" s="259" t="s">
        <v>268</v>
      </c>
      <c r="C41" s="255">
        <v>0</v>
      </c>
      <c r="D41" s="256">
        <v>0</v>
      </c>
      <c r="E41" s="255">
        <v>1</v>
      </c>
      <c r="F41" s="256">
        <v>0</v>
      </c>
      <c r="G41" s="255">
        <v>0</v>
      </c>
      <c r="H41" s="256">
        <v>0</v>
      </c>
      <c r="I41" s="255">
        <v>0</v>
      </c>
      <c r="J41" s="256">
        <v>0</v>
      </c>
      <c r="K41" s="256">
        <v>1</v>
      </c>
      <c r="L41" s="256">
        <v>0</v>
      </c>
      <c r="M41" s="255">
        <v>0</v>
      </c>
      <c r="N41" s="256">
        <v>0</v>
      </c>
      <c r="O41" s="257">
        <f t="shared" si="0"/>
        <v>2</v>
      </c>
    </row>
    <row r="42" spans="2:15" ht="24.95" customHeight="1" x14ac:dyDescent="0.2">
      <c r="B42" s="259" t="s">
        <v>371</v>
      </c>
      <c r="C42" s="254">
        <v>0</v>
      </c>
      <c r="D42" s="254">
        <v>0</v>
      </c>
      <c r="E42" s="254">
        <v>0</v>
      </c>
      <c r="F42" s="254">
        <v>0</v>
      </c>
      <c r="G42" s="255">
        <v>0</v>
      </c>
      <c r="H42" s="256">
        <v>0</v>
      </c>
      <c r="I42" s="256">
        <v>1</v>
      </c>
      <c r="J42" s="256">
        <v>0</v>
      </c>
      <c r="K42" s="256">
        <v>0</v>
      </c>
      <c r="L42" s="256">
        <v>0</v>
      </c>
      <c r="M42" s="256">
        <v>1</v>
      </c>
      <c r="N42" s="256">
        <v>0</v>
      </c>
      <c r="O42" s="257">
        <f t="shared" si="0"/>
        <v>2</v>
      </c>
    </row>
    <row r="43" spans="2:15" ht="24.95" customHeight="1" x14ac:dyDescent="0.2">
      <c r="B43" s="259" t="s">
        <v>136</v>
      </c>
      <c r="C43" s="254">
        <v>2</v>
      </c>
      <c r="D43" s="254">
        <v>0</v>
      </c>
      <c r="E43" s="254">
        <v>0</v>
      </c>
      <c r="F43" s="254">
        <v>0</v>
      </c>
      <c r="G43" s="255">
        <v>1</v>
      </c>
      <c r="H43" s="256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1</v>
      </c>
      <c r="N43" s="256">
        <v>0</v>
      </c>
      <c r="O43" s="257">
        <f t="shared" si="0"/>
        <v>4</v>
      </c>
    </row>
    <row r="44" spans="2:15" ht="24.95" customHeight="1" x14ac:dyDescent="0.2">
      <c r="B44" s="259" t="s">
        <v>262</v>
      </c>
      <c r="C44" s="254">
        <v>1</v>
      </c>
      <c r="D44" s="254">
        <v>0</v>
      </c>
      <c r="E44" s="254">
        <v>0</v>
      </c>
      <c r="F44" s="254">
        <v>0</v>
      </c>
      <c r="G44" s="255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7">
        <f t="shared" si="0"/>
        <v>1</v>
      </c>
    </row>
    <row r="45" spans="2:15" ht="24.95" customHeight="1" x14ac:dyDescent="0.2">
      <c r="B45" s="259" t="s">
        <v>152</v>
      </c>
      <c r="C45" s="255">
        <v>0</v>
      </c>
      <c r="D45" s="256">
        <v>0</v>
      </c>
      <c r="E45" s="255">
        <v>1</v>
      </c>
      <c r="F45" s="256">
        <v>0</v>
      </c>
      <c r="G45" s="255">
        <v>0</v>
      </c>
      <c r="H45" s="256">
        <v>0</v>
      </c>
      <c r="I45" s="255">
        <v>0</v>
      </c>
      <c r="J45" s="256">
        <v>0</v>
      </c>
      <c r="K45" s="256">
        <v>0</v>
      </c>
      <c r="L45" s="256">
        <v>0</v>
      </c>
      <c r="M45" s="255">
        <v>0</v>
      </c>
      <c r="N45" s="256">
        <v>0</v>
      </c>
      <c r="O45" s="257">
        <f t="shared" si="0"/>
        <v>1</v>
      </c>
    </row>
    <row r="46" spans="2:15" ht="24.95" customHeight="1" thickBot="1" x14ac:dyDescent="0.25">
      <c r="B46" s="375" t="s">
        <v>137</v>
      </c>
      <c r="C46" s="377">
        <v>0</v>
      </c>
      <c r="D46" s="378">
        <v>2</v>
      </c>
      <c r="E46" s="377">
        <v>0</v>
      </c>
      <c r="F46" s="378">
        <v>0</v>
      </c>
      <c r="G46" s="377">
        <v>0</v>
      </c>
      <c r="H46" s="378">
        <v>0</v>
      </c>
      <c r="I46" s="377">
        <v>1</v>
      </c>
      <c r="J46" s="378">
        <v>1</v>
      </c>
      <c r="K46" s="378">
        <v>1</v>
      </c>
      <c r="L46" s="378">
        <v>0</v>
      </c>
      <c r="M46" s="377">
        <v>0</v>
      </c>
      <c r="N46" s="378">
        <v>0</v>
      </c>
      <c r="O46" s="379">
        <f t="shared" si="0"/>
        <v>5</v>
      </c>
    </row>
    <row r="47" spans="2:15" ht="24.95" customHeight="1" x14ac:dyDescent="0.2">
      <c r="B47" s="356"/>
      <c r="C47" s="358"/>
      <c r="D47" s="359"/>
      <c r="E47" s="358"/>
      <c r="F47" s="359"/>
      <c r="G47" s="358"/>
      <c r="H47" s="359"/>
      <c r="I47" s="358"/>
      <c r="J47" s="359"/>
      <c r="K47" s="359"/>
      <c r="L47" s="359"/>
      <c r="M47" s="358"/>
      <c r="N47" s="359"/>
      <c r="O47" s="360"/>
    </row>
    <row r="48" spans="2:15" ht="24.95" customHeight="1" x14ac:dyDescent="0.2">
      <c r="B48" s="401"/>
      <c r="C48" s="402"/>
      <c r="D48" s="403"/>
      <c r="E48" s="402"/>
      <c r="F48" s="403"/>
      <c r="G48" s="402"/>
      <c r="H48" s="403"/>
      <c r="I48" s="402"/>
      <c r="J48" s="403"/>
      <c r="K48" s="403"/>
      <c r="L48" s="403"/>
      <c r="M48" s="402"/>
      <c r="N48" s="403"/>
      <c r="O48" s="404"/>
    </row>
    <row r="49" spans="2:15" ht="24.95" customHeight="1" thickBot="1" x14ac:dyDescent="0.25">
      <c r="B49" s="361"/>
      <c r="C49" s="363"/>
      <c r="D49" s="364"/>
      <c r="E49" s="363"/>
      <c r="F49" s="364"/>
      <c r="G49" s="363"/>
      <c r="H49" s="364"/>
      <c r="I49" s="363"/>
      <c r="J49" s="364"/>
      <c r="K49" s="364"/>
      <c r="L49" s="364"/>
      <c r="M49" s="363"/>
      <c r="N49" s="364"/>
      <c r="O49" s="365"/>
    </row>
    <row r="50" spans="2:15" ht="24.95" customHeight="1" x14ac:dyDescent="0.2">
      <c r="B50" s="265" t="s">
        <v>240</v>
      </c>
      <c r="C50" s="267">
        <v>0</v>
      </c>
      <c r="D50" s="268">
        <v>0</v>
      </c>
      <c r="E50" s="267">
        <v>1</v>
      </c>
      <c r="F50" s="268">
        <v>0</v>
      </c>
      <c r="G50" s="267">
        <v>0</v>
      </c>
      <c r="H50" s="268">
        <v>0</v>
      </c>
      <c r="I50" s="267">
        <v>0</v>
      </c>
      <c r="J50" s="268">
        <v>0</v>
      </c>
      <c r="K50" s="268">
        <v>0</v>
      </c>
      <c r="L50" s="268">
        <v>0</v>
      </c>
      <c r="M50" s="267">
        <v>0</v>
      </c>
      <c r="N50" s="268">
        <v>0</v>
      </c>
      <c r="O50" s="269">
        <f t="shared" ref="O50:O58" si="1">SUM(C50:N50)</f>
        <v>1</v>
      </c>
    </row>
    <row r="51" spans="2:15" ht="24.95" customHeight="1" x14ac:dyDescent="0.2">
      <c r="B51" s="259" t="s">
        <v>378</v>
      </c>
      <c r="C51" s="255">
        <v>0</v>
      </c>
      <c r="D51" s="256">
        <v>0</v>
      </c>
      <c r="E51" s="255">
        <v>0</v>
      </c>
      <c r="F51" s="256">
        <v>0</v>
      </c>
      <c r="G51" s="255">
        <v>0</v>
      </c>
      <c r="H51" s="256">
        <v>0</v>
      </c>
      <c r="I51" s="255">
        <v>0</v>
      </c>
      <c r="J51" s="256">
        <v>0</v>
      </c>
      <c r="K51" s="256">
        <v>0</v>
      </c>
      <c r="L51" s="256">
        <v>0</v>
      </c>
      <c r="M51" s="255">
        <v>0</v>
      </c>
      <c r="N51" s="256">
        <v>1</v>
      </c>
      <c r="O51" s="257">
        <f t="shared" si="1"/>
        <v>1</v>
      </c>
    </row>
    <row r="52" spans="2:15" ht="24.95" customHeight="1" x14ac:dyDescent="0.2">
      <c r="B52" s="259" t="s">
        <v>374</v>
      </c>
      <c r="C52" s="255">
        <v>0</v>
      </c>
      <c r="D52" s="256">
        <v>0</v>
      </c>
      <c r="E52" s="255">
        <v>0</v>
      </c>
      <c r="F52" s="256">
        <v>0</v>
      </c>
      <c r="G52" s="255">
        <v>0</v>
      </c>
      <c r="H52" s="256">
        <v>0</v>
      </c>
      <c r="I52" s="255">
        <v>0</v>
      </c>
      <c r="J52" s="256">
        <v>0</v>
      </c>
      <c r="K52" s="256">
        <v>1</v>
      </c>
      <c r="L52" s="256">
        <v>0</v>
      </c>
      <c r="M52" s="255">
        <v>0</v>
      </c>
      <c r="N52" s="256">
        <v>0</v>
      </c>
      <c r="O52" s="257">
        <f t="shared" si="1"/>
        <v>1</v>
      </c>
    </row>
    <row r="53" spans="2:15" ht="24.95" customHeight="1" x14ac:dyDescent="0.2">
      <c r="B53" s="259" t="s">
        <v>138</v>
      </c>
      <c r="C53" s="255">
        <v>0</v>
      </c>
      <c r="D53" s="256">
        <v>0</v>
      </c>
      <c r="E53" s="255">
        <v>1</v>
      </c>
      <c r="F53" s="256">
        <v>0</v>
      </c>
      <c r="G53" s="255">
        <v>1</v>
      </c>
      <c r="H53" s="256">
        <v>0</v>
      </c>
      <c r="I53" s="255">
        <v>0</v>
      </c>
      <c r="J53" s="256">
        <v>1</v>
      </c>
      <c r="K53" s="256">
        <v>0</v>
      </c>
      <c r="L53" s="256">
        <v>0</v>
      </c>
      <c r="M53" s="255">
        <v>2</v>
      </c>
      <c r="N53" s="256">
        <v>1</v>
      </c>
      <c r="O53" s="257">
        <f t="shared" si="1"/>
        <v>6</v>
      </c>
    </row>
    <row r="54" spans="2:15" ht="24.95" customHeight="1" x14ac:dyDescent="0.2">
      <c r="B54" s="259" t="s">
        <v>266</v>
      </c>
      <c r="C54" s="255">
        <v>0</v>
      </c>
      <c r="D54" s="256">
        <v>1</v>
      </c>
      <c r="E54" s="255">
        <v>0</v>
      </c>
      <c r="F54" s="256">
        <v>0</v>
      </c>
      <c r="G54" s="255">
        <v>1</v>
      </c>
      <c r="H54" s="256">
        <v>1</v>
      </c>
      <c r="I54" s="255">
        <v>0</v>
      </c>
      <c r="J54" s="256">
        <v>0</v>
      </c>
      <c r="K54" s="256">
        <v>0</v>
      </c>
      <c r="L54" s="256">
        <v>0</v>
      </c>
      <c r="M54" s="255">
        <v>2</v>
      </c>
      <c r="N54" s="256">
        <v>1</v>
      </c>
      <c r="O54" s="257">
        <f t="shared" si="1"/>
        <v>6</v>
      </c>
    </row>
    <row r="55" spans="2:15" ht="24.95" customHeight="1" x14ac:dyDescent="0.2">
      <c r="B55" s="259" t="s">
        <v>376</v>
      </c>
      <c r="C55" s="254">
        <v>0</v>
      </c>
      <c r="D55" s="254">
        <v>0</v>
      </c>
      <c r="E55" s="254">
        <v>0</v>
      </c>
      <c r="F55" s="254">
        <v>0</v>
      </c>
      <c r="G55" s="255">
        <v>0</v>
      </c>
      <c r="H55" s="256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2</v>
      </c>
      <c r="N55" s="256">
        <v>1</v>
      </c>
      <c r="O55" s="257">
        <f t="shared" si="1"/>
        <v>3</v>
      </c>
    </row>
    <row r="56" spans="2:15" ht="24.95" customHeight="1" x14ac:dyDescent="0.2">
      <c r="B56" s="259" t="s">
        <v>158</v>
      </c>
      <c r="C56" s="254">
        <v>1</v>
      </c>
      <c r="D56" s="254">
        <v>1</v>
      </c>
      <c r="E56" s="254">
        <v>0</v>
      </c>
      <c r="F56" s="254">
        <v>1</v>
      </c>
      <c r="G56" s="255">
        <v>0</v>
      </c>
      <c r="H56" s="256">
        <v>1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6">
        <v>0</v>
      </c>
      <c r="O56" s="257">
        <f t="shared" si="1"/>
        <v>4</v>
      </c>
    </row>
    <row r="57" spans="2:15" ht="24.95" customHeight="1" x14ac:dyDescent="0.2">
      <c r="B57" s="259" t="s">
        <v>261</v>
      </c>
      <c r="C57" s="254">
        <v>0</v>
      </c>
      <c r="D57" s="254">
        <v>2</v>
      </c>
      <c r="E57" s="254">
        <v>2</v>
      </c>
      <c r="F57" s="254">
        <v>1</v>
      </c>
      <c r="G57" s="255">
        <v>0</v>
      </c>
      <c r="H57" s="256">
        <v>1</v>
      </c>
      <c r="I57" s="256">
        <v>0</v>
      </c>
      <c r="J57" s="256">
        <v>0</v>
      </c>
      <c r="K57" s="256">
        <v>1</v>
      </c>
      <c r="L57" s="256">
        <v>2</v>
      </c>
      <c r="M57" s="256">
        <v>1</v>
      </c>
      <c r="N57" s="256">
        <v>0</v>
      </c>
      <c r="O57" s="257">
        <f t="shared" si="1"/>
        <v>10</v>
      </c>
    </row>
    <row r="58" spans="2:15" ht="24.95" customHeight="1" x14ac:dyDescent="0.2">
      <c r="B58" s="259" t="s">
        <v>139</v>
      </c>
      <c r="C58" s="256">
        <v>1</v>
      </c>
      <c r="D58" s="256">
        <v>0</v>
      </c>
      <c r="E58" s="256">
        <v>0</v>
      </c>
      <c r="F58" s="256">
        <v>0</v>
      </c>
      <c r="G58" s="256">
        <v>2</v>
      </c>
      <c r="H58" s="256">
        <v>1</v>
      </c>
      <c r="I58" s="256">
        <v>0</v>
      </c>
      <c r="J58" s="256">
        <v>0</v>
      </c>
      <c r="K58" s="256">
        <v>0</v>
      </c>
      <c r="L58" s="256">
        <v>0</v>
      </c>
      <c r="M58" s="256">
        <v>1</v>
      </c>
      <c r="N58" s="256">
        <v>0</v>
      </c>
      <c r="O58" s="257">
        <f t="shared" si="1"/>
        <v>5</v>
      </c>
    </row>
    <row r="59" spans="2:15" ht="19.5" customHeight="1" thickBot="1" x14ac:dyDescent="0.25">
      <c r="B59" s="260" t="s">
        <v>0</v>
      </c>
      <c r="C59" s="236">
        <f>SUM(C13:C58)</f>
        <v>11</v>
      </c>
      <c r="D59" s="236">
        <f t="shared" ref="D59:N59" si="2">SUM(D13:D58)</f>
        <v>14</v>
      </c>
      <c r="E59" s="236">
        <f t="shared" si="2"/>
        <v>11</v>
      </c>
      <c r="F59" s="236">
        <f t="shared" si="2"/>
        <v>8</v>
      </c>
      <c r="G59" s="236">
        <f t="shared" si="2"/>
        <v>11</v>
      </c>
      <c r="H59" s="236">
        <f t="shared" si="2"/>
        <v>14</v>
      </c>
      <c r="I59" s="236">
        <f t="shared" si="2"/>
        <v>9</v>
      </c>
      <c r="J59" s="236">
        <f t="shared" si="2"/>
        <v>10</v>
      </c>
      <c r="K59" s="236">
        <f t="shared" si="2"/>
        <v>8</v>
      </c>
      <c r="L59" s="236">
        <f t="shared" si="2"/>
        <v>8</v>
      </c>
      <c r="M59" s="236">
        <f t="shared" si="2"/>
        <v>23</v>
      </c>
      <c r="N59" s="236">
        <f t="shared" si="2"/>
        <v>15</v>
      </c>
      <c r="O59" s="258">
        <f>SUM(O13:O58)</f>
        <v>142</v>
      </c>
    </row>
    <row r="60" spans="2:15" x14ac:dyDescent="0.2">
      <c r="B60" s="142" t="s">
        <v>220</v>
      </c>
    </row>
  </sheetData>
  <autoFilter ref="B12:O58">
    <sortState ref="B13:O55">
      <sortCondition ref="B12:B55"/>
    </sortState>
  </autoFilter>
  <sortState ref="B14:E35">
    <sortCondition ref="B13"/>
  </sortState>
  <mergeCells count="5">
    <mergeCell ref="A10:O10"/>
    <mergeCell ref="B11:O11"/>
    <mergeCell ref="B7:O7"/>
    <mergeCell ref="B6:O6"/>
    <mergeCell ref="B5:O5"/>
  </mergeCells>
  <pageMargins left="0.39370078740157483" right="0.39370078740157483" top="0.39370078740157483" bottom="0.31496062992125984" header="0.27559055118110237" footer="0.31496062992125984"/>
  <pageSetup paperSize="9" scale="7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7"/>
  <sheetViews>
    <sheetView topLeftCell="A55" zoomScale="115" zoomScaleNormal="115" workbookViewId="0">
      <selection activeCell="B3" sqref="B3"/>
    </sheetView>
  </sheetViews>
  <sheetFormatPr baseColWidth="10" defaultRowHeight="12.75" x14ac:dyDescent="0.2"/>
  <cols>
    <col min="1" max="1" width="2.85546875" style="107" customWidth="1"/>
    <col min="2" max="2" width="28.42578125" style="107" customWidth="1"/>
    <col min="3" max="3" width="6.85546875" style="107" customWidth="1"/>
    <col min="4" max="4" width="8" style="108" customWidth="1"/>
    <col min="5" max="5" width="6.85546875" style="108" customWidth="1"/>
    <col min="6" max="6" width="5.7109375" style="108" customWidth="1"/>
    <col min="7" max="7" width="5.7109375" style="109" customWidth="1"/>
    <col min="8" max="9" width="5.7109375" style="108" customWidth="1"/>
    <col min="10" max="10" width="7.85546875" style="108" customWidth="1"/>
    <col min="11" max="11" width="11.28515625" style="108" customWidth="1"/>
    <col min="12" max="12" width="9.140625" style="108" customWidth="1"/>
    <col min="13" max="13" width="10.5703125" style="108" customWidth="1"/>
    <col min="14" max="14" width="9.140625" style="108" customWidth="1"/>
    <col min="15" max="15" width="13" style="107" customWidth="1"/>
    <col min="16" max="16" width="0.85546875" style="107" customWidth="1"/>
    <col min="17" max="17" width="2.85546875" style="107" customWidth="1"/>
    <col min="18" max="16384" width="11.42578125" style="107"/>
  </cols>
  <sheetData>
    <row r="4" spans="1:17" ht="21" customHeight="1" x14ac:dyDescent="0.2"/>
    <row r="5" spans="1:17" s="121" customFormat="1" ht="12.75" customHeight="1" x14ac:dyDescent="0.25">
      <c r="B5" s="488" t="s">
        <v>8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318"/>
      <c r="Q5" s="318"/>
    </row>
    <row r="6" spans="1:17" s="121" customFormat="1" ht="18.75" customHeight="1" x14ac:dyDescent="0.3">
      <c r="B6" s="487" t="s">
        <v>52</v>
      </c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319"/>
      <c r="Q6" s="319"/>
    </row>
    <row r="7" spans="1:17" ht="12.75" customHeight="1" x14ac:dyDescent="0.25">
      <c r="B7" s="439" t="s">
        <v>244</v>
      </c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153"/>
      <c r="Q7" s="153"/>
    </row>
    <row r="8" spans="1:17" ht="8.25" customHeight="1" x14ac:dyDescent="0.2"/>
    <row r="9" spans="1:17" ht="15" x14ac:dyDescent="0.2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</row>
    <row r="10" spans="1:17" ht="13.5" customHeight="1" thickBot="1" x14ac:dyDescent="0.35">
      <c r="B10" s="143"/>
      <c r="C10" s="143"/>
      <c r="D10" s="143"/>
      <c r="E10" s="143"/>
      <c r="F10" s="143"/>
      <c r="G10" s="111"/>
      <c r="H10" s="143"/>
      <c r="I10" s="155"/>
      <c r="J10" s="155"/>
      <c r="K10" s="155"/>
      <c r="L10" s="156"/>
      <c r="M10" s="161"/>
      <c r="N10" s="161"/>
    </row>
    <row r="11" spans="1:17" s="121" customFormat="1" ht="30" customHeight="1" thickBot="1" x14ac:dyDescent="0.25">
      <c r="B11" s="496" t="s">
        <v>242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9"/>
    </row>
    <row r="12" spans="1:17" ht="28.5" customHeight="1" thickBot="1" x14ac:dyDescent="0.25">
      <c r="B12" s="273" t="s">
        <v>219</v>
      </c>
      <c r="C12" s="274" t="s">
        <v>97</v>
      </c>
      <c r="D12" s="274" t="s">
        <v>98</v>
      </c>
      <c r="E12" s="274" t="s">
        <v>99</v>
      </c>
      <c r="F12" s="274" t="s">
        <v>100</v>
      </c>
      <c r="G12" s="274" t="s">
        <v>101</v>
      </c>
      <c r="H12" s="274" t="s">
        <v>102</v>
      </c>
      <c r="I12" s="274" t="s">
        <v>103</v>
      </c>
      <c r="J12" s="274" t="s">
        <v>104</v>
      </c>
      <c r="K12" s="274" t="s">
        <v>105</v>
      </c>
      <c r="L12" s="274" t="s">
        <v>106</v>
      </c>
      <c r="M12" s="274" t="s">
        <v>107</v>
      </c>
      <c r="N12" s="429" t="s">
        <v>108</v>
      </c>
      <c r="O12" s="430" t="s">
        <v>142</v>
      </c>
    </row>
    <row r="13" spans="1:17" ht="20.100000000000001" customHeight="1" thickBot="1" x14ac:dyDescent="0.25">
      <c r="B13" s="380" t="s">
        <v>314</v>
      </c>
      <c r="C13" s="381">
        <v>0</v>
      </c>
      <c r="D13" s="381">
        <v>0</v>
      </c>
      <c r="E13" s="381">
        <v>0</v>
      </c>
      <c r="F13" s="381">
        <v>1</v>
      </c>
      <c r="G13" s="381">
        <v>0</v>
      </c>
      <c r="H13" s="381">
        <v>0</v>
      </c>
      <c r="I13" s="381">
        <v>0</v>
      </c>
      <c r="J13" s="381">
        <v>0</v>
      </c>
      <c r="K13" s="381">
        <v>0</v>
      </c>
      <c r="L13" s="381">
        <v>0</v>
      </c>
      <c r="M13" s="382">
        <v>0</v>
      </c>
      <c r="N13" s="382">
        <v>0</v>
      </c>
      <c r="O13" s="431">
        <f t="shared" ref="O13:O57" si="0">SUM(C13:N13)</f>
        <v>1</v>
      </c>
    </row>
    <row r="14" spans="1:17" ht="20.100000000000001" customHeight="1" thickBot="1" x14ac:dyDescent="0.25">
      <c r="B14" s="420" t="s">
        <v>373</v>
      </c>
      <c r="C14" s="421">
        <v>1</v>
      </c>
      <c r="D14" s="421">
        <v>1</v>
      </c>
      <c r="E14" s="421">
        <v>1</v>
      </c>
      <c r="F14" s="421">
        <v>1</v>
      </c>
      <c r="G14" s="421">
        <v>3</v>
      </c>
      <c r="H14" s="421">
        <v>4</v>
      </c>
      <c r="I14" s="421">
        <v>1</v>
      </c>
      <c r="J14" s="421">
        <v>1</v>
      </c>
      <c r="K14" s="421">
        <v>2</v>
      </c>
      <c r="L14" s="421">
        <v>2</v>
      </c>
      <c r="M14" s="422">
        <v>5</v>
      </c>
      <c r="N14" s="422">
        <v>1</v>
      </c>
      <c r="O14" s="431">
        <f t="shared" si="0"/>
        <v>23</v>
      </c>
    </row>
    <row r="15" spans="1:17" ht="20.100000000000001" customHeight="1" thickBot="1" x14ac:dyDescent="0.25">
      <c r="B15" s="420" t="s">
        <v>385</v>
      </c>
      <c r="C15" s="421">
        <v>0</v>
      </c>
      <c r="D15" s="421">
        <v>0</v>
      </c>
      <c r="E15" s="421">
        <v>0</v>
      </c>
      <c r="F15" s="421">
        <v>0</v>
      </c>
      <c r="G15" s="421">
        <v>0</v>
      </c>
      <c r="H15" s="421">
        <v>0</v>
      </c>
      <c r="I15" s="421">
        <v>0</v>
      </c>
      <c r="J15" s="421">
        <v>0</v>
      </c>
      <c r="K15" s="421">
        <v>1</v>
      </c>
      <c r="L15" s="421">
        <v>1</v>
      </c>
      <c r="M15" s="422">
        <v>0</v>
      </c>
      <c r="N15" s="422">
        <v>0</v>
      </c>
      <c r="O15" s="431">
        <f t="shared" si="0"/>
        <v>2</v>
      </c>
    </row>
    <row r="16" spans="1:17" ht="20.100000000000001" customHeight="1" thickBot="1" x14ac:dyDescent="0.25">
      <c r="B16" s="262" t="s">
        <v>315</v>
      </c>
      <c r="C16" s="261">
        <v>0</v>
      </c>
      <c r="D16" s="261">
        <v>0</v>
      </c>
      <c r="E16" s="261">
        <v>0</v>
      </c>
      <c r="F16" s="261">
        <v>1</v>
      </c>
      <c r="G16" s="261">
        <v>0</v>
      </c>
      <c r="H16" s="261">
        <v>0</v>
      </c>
      <c r="I16" s="261">
        <v>0</v>
      </c>
      <c r="J16" s="261">
        <v>0</v>
      </c>
      <c r="K16" s="261">
        <v>0</v>
      </c>
      <c r="L16" s="261">
        <v>0</v>
      </c>
      <c r="M16" s="272">
        <v>0</v>
      </c>
      <c r="N16" s="272">
        <v>0</v>
      </c>
      <c r="O16" s="431">
        <f t="shared" si="0"/>
        <v>1</v>
      </c>
    </row>
    <row r="17" spans="2:15" ht="20.100000000000001" customHeight="1" thickBot="1" x14ac:dyDescent="0.25">
      <c r="B17" s="262" t="s">
        <v>132</v>
      </c>
      <c r="C17" s="261">
        <v>2</v>
      </c>
      <c r="D17" s="261">
        <v>0</v>
      </c>
      <c r="E17" s="261">
        <v>1</v>
      </c>
      <c r="F17" s="261">
        <v>0</v>
      </c>
      <c r="G17" s="261">
        <v>2</v>
      </c>
      <c r="H17" s="261">
        <v>1</v>
      </c>
      <c r="I17" s="261">
        <v>1</v>
      </c>
      <c r="J17" s="261">
        <v>0</v>
      </c>
      <c r="K17" s="261">
        <v>0</v>
      </c>
      <c r="L17" s="261">
        <v>1</v>
      </c>
      <c r="M17" s="272">
        <v>0</v>
      </c>
      <c r="N17" s="272">
        <v>0</v>
      </c>
      <c r="O17" s="431">
        <f t="shared" si="0"/>
        <v>8</v>
      </c>
    </row>
    <row r="18" spans="2:15" ht="20.100000000000001" customHeight="1" thickBot="1" x14ac:dyDescent="0.25">
      <c r="B18" s="262" t="s">
        <v>270</v>
      </c>
      <c r="C18" s="261">
        <v>2</v>
      </c>
      <c r="D18" s="261">
        <v>1</v>
      </c>
      <c r="E18" s="261">
        <v>1</v>
      </c>
      <c r="F18" s="261">
        <v>0</v>
      </c>
      <c r="G18" s="261">
        <v>1</v>
      </c>
      <c r="H18" s="261">
        <v>0</v>
      </c>
      <c r="I18" s="261">
        <v>0</v>
      </c>
      <c r="J18" s="261">
        <v>0</v>
      </c>
      <c r="K18" s="261">
        <v>0</v>
      </c>
      <c r="L18" s="261">
        <v>2</v>
      </c>
      <c r="M18" s="272">
        <v>2</v>
      </c>
      <c r="N18" s="272">
        <v>2</v>
      </c>
      <c r="O18" s="431">
        <f t="shared" si="0"/>
        <v>11</v>
      </c>
    </row>
    <row r="19" spans="2:15" ht="20.100000000000001" customHeight="1" thickBot="1" x14ac:dyDescent="0.25">
      <c r="B19" s="262" t="s">
        <v>388</v>
      </c>
      <c r="C19" s="261">
        <v>0</v>
      </c>
      <c r="D19" s="261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1</v>
      </c>
      <c r="M19" s="272">
        <v>0</v>
      </c>
      <c r="N19" s="272">
        <v>0</v>
      </c>
      <c r="O19" s="431">
        <f t="shared" si="0"/>
        <v>1</v>
      </c>
    </row>
    <row r="20" spans="2:15" ht="20.100000000000001" customHeight="1" thickBot="1" x14ac:dyDescent="0.25">
      <c r="B20" s="262" t="s">
        <v>133</v>
      </c>
      <c r="C20" s="261">
        <v>0</v>
      </c>
      <c r="D20" s="261">
        <v>0</v>
      </c>
      <c r="E20" s="261">
        <v>0</v>
      </c>
      <c r="F20" s="261">
        <v>0</v>
      </c>
      <c r="G20" s="261">
        <v>0</v>
      </c>
      <c r="H20" s="261">
        <v>1</v>
      </c>
      <c r="I20" s="261">
        <v>0</v>
      </c>
      <c r="J20" s="261">
        <v>0</v>
      </c>
      <c r="K20" s="261">
        <v>0</v>
      </c>
      <c r="L20" s="261">
        <v>0</v>
      </c>
      <c r="M20" s="272">
        <v>0</v>
      </c>
      <c r="N20" s="272">
        <v>0</v>
      </c>
      <c r="O20" s="431">
        <f t="shared" si="0"/>
        <v>1</v>
      </c>
    </row>
    <row r="21" spans="2:15" ht="20.100000000000001" customHeight="1" thickBot="1" x14ac:dyDescent="0.25">
      <c r="B21" s="262" t="s">
        <v>278</v>
      </c>
      <c r="C21" s="261">
        <v>0</v>
      </c>
      <c r="D21" s="261">
        <v>0</v>
      </c>
      <c r="E21" s="261">
        <v>1</v>
      </c>
      <c r="F21" s="261">
        <v>0</v>
      </c>
      <c r="G21" s="261">
        <v>1</v>
      </c>
      <c r="H21" s="261">
        <v>0</v>
      </c>
      <c r="I21" s="261">
        <v>0</v>
      </c>
      <c r="J21" s="261">
        <v>0</v>
      </c>
      <c r="K21" s="261">
        <v>0</v>
      </c>
      <c r="L21" s="261">
        <v>0</v>
      </c>
      <c r="M21" s="272">
        <v>0</v>
      </c>
      <c r="N21" s="272">
        <v>0</v>
      </c>
      <c r="O21" s="431">
        <f t="shared" si="0"/>
        <v>2</v>
      </c>
    </row>
    <row r="22" spans="2:15" ht="20.100000000000001" customHeight="1" thickBot="1" x14ac:dyDescent="0.25">
      <c r="B22" s="262" t="s">
        <v>386</v>
      </c>
      <c r="C22" s="261">
        <v>0</v>
      </c>
      <c r="D22" s="261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261">
        <v>2</v>
      </c>
      <c r="L22" s="261">
        <v>0</v>
      </c>
      <c r="M22" s="272">
        <v>0</v>
      </c>
      <c r="N22" s="272">
        <v>1</v>
      </c>
      <c r="O22" s="431">
        <f t="shared" si="0"/>
        <v>3</v>
      </c>
    </row>
    <row r="23" spans="2:15" ht="20.100000000000001" customHeight="1" thickBot="1" x14ac:dyDescent="0.25">
      <c r="B23" s="262" t="s">
        <v>322</v>
      </c>
      <c r="C23" s="261">
        <v>0</v>
      </c>
      <c r="D23" s="261">
        <v>0</v>
      </c>
      <c r="E23" s="261">
        <v>0</v>
      </c>
      <c r="F23" s="261">
        <v>0</v>
      </c>
      <c r="G23" s="261">
        <v>1</v>
      </c>
      <c r="H23" s="261">
        <v>0</v>
      </c>
      <c r="I23" s="261">
        <v>0</v>
      </c>
      <c r="J23" s="261">
        <v>0</v>
      </c>
      <c r="K23" s="261">
        <v>1</v>
      </c>
      <c r="L23" s="261">
        <v>0</v>
      </c>
      <c r="M23" s="272">
        <v>0</v>
      </c>
      <c r="N23" s="272">
        <v>0</v>
      </c>
      <c r="O23" s="431">
        <f t="shared" si="0"/>
        <v>2</v>
      </c>
    </row>
    <row r="24" spans="2:15" ht="20.100000000000001" customHeight="1" thickBot="1" x14ac:dyDescent="0.25">
      <c r="B24" s="262" t="s">
        <v>327</v>
      </c>
      <c r="C24" s="261">
        <v>0</v>
      </c>
      <c r="D24" s="261">
        <v>0</v>
      </c>
      <c r="E24" s="261">
        <v>0</v>
      </c>
      <c r="F24" s="261">
        <v>0</v>
      </c>
      <c r="G24" s="261">
        <v>0</v>
      </c>
      <c r="H24" s="261">
        <v>1</v>
      </c>
      <c r="I24" s="261">
        <v>0</v>
      </c>
      <c r="J24" s="261">
        <v>0</v>
      </c>
      <c r="K24" s="261">
        <v>0</v>
      </c>
      <c r="L24" s="261">
        <v>0</v>
      </c>
      <c r="M24" s="272">
        <v>0</v>
      </c>
      <c r="N24" s="272">
        <v>0</v>
      </c>
      <c r="O24" s="431">
        <f t="shared" si="0"/>
        <v>1</v>
      </c>
    </row>
    <row r="25" spans="2:15" ht="20.100000000000001" customHeight="1" thickBot="1" x14ac:dyDescent="0.25">
      <c r="B25" s="262" t="s">
        <v>140</v>
      </c>
      <c r="C25" s="261">
        <v>0</v>
      </c>
      <c r="D25" s="261">
        <v>1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261">
        <v>0</v>
      </c>
      <c r="L25" s="261">
        <v>0</v>
      </c>
      <c r="M25" s="272">
        <v>0</v>
      </c>
      <c r="N25" s="272">
        <v>0</v>
      </c>
      <c r="O25" s="431">
        <f t="shared" si="0"/>
        <v>1</v>
      </c>
    </row>
    <row r="26" spans="2:15" ht="20.100000000000001" customHeight="1" thickBot="1" x14ac:dyDescent="0.25">
      <c r="B26" s="262" t="s">
        <v>323</v>
      </c>
      <c r="C26" s="261">
        <v>0</v>
      </c>
      <c r="D26" s="261">
        <v>0</v>
      </c>
      <c r="E26" s="261">
        <v>0</v>
      </c>
      <c r="F26" s="261">
        <v>0</v>
      </c>
      <c r="G26" s="261">
        <v>1</v>
      </c>
      <c r="H26" s="261">
        <v>0</v>
      </c>
      <c r="I26" s="261">
        <v>0</v>
      </c>
      <c r="J26" s="261">
        <v>0</v>
      </c>
      <c r="K26" s="261">
        <v>0</v>
      </c>
      <c r="L26" s="261">
        <v>0</v>
      </c>
      <c r="M26" s="272">
        <v>0</v>
      </c>
      <c r="N26" s="272">
        <v>0</v>
      </c>
      <c r="O26" s="431">
        <f t="shared" si="0"/>
        <v>1</v>
      </c>
    </row>
    <row r="27" spans="2:15" ht="20.100000000000001" customHeight="1" thickBot="1" x14ac:dyDescent="0.25">
      <c r="B27" s="262" t="s">
        <v>389</v>
      </c>
      <c r="C27" s="261">
        <v>0</v>
      </c>
      <c r="D27" s="261">
        <v>0</v>
      </c>
      <c r="E27" s="261">
        <v>0</v>
      </c>
      <c r="F27" s="261">
        <v>0</v>
      </c>
      <c r="G27" s="261">
        <v>0</v>
      </c>
      <c r="H27" s="261">
        <v>0</v>
      </c>
      <c r="I27" s="261">
        <v>0</v>
      </c>
      <c r="J27" s="261">
        <v>0</v>
      </c>
      <c r="K27" s="261">
        <v>0</v>
      </c>
      <c r="L27" s="261">
        <v>1</v>
      </c>
      <c r="M27" s="272">
        <v>0</v>
      </c>
      <c r="N27" s="272">
        <v>0</v>
      </c>
      <c r="O27" s="431">
        <f t="shared" si="0"/>
        <v>1</v>
      </c>
    </row>
    <row r="28" spans="2:15" ht="20.100000000000001" customHeight="1" thickBot="1" x14ac:dyDescent="0.25">
      <c r="B28" s="262" t="s">
        <v>379</v>
      </c>
      <c r="C28" s="261">
        <v>0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1</v>
      </c>
      <c r="J28" s="261">
        <v>0</v>
      </c>
      <c r="K28" s="261">
        <v>0</v>
      </c>
      <c r="L28" s="261">
        <v>0</v>
      </c>
      <c r="M28" s="272">
        <v>0</v>
      </c>
      <c r="N28" s="272">
        <v>0</v>
      </c>
      <c r="O28" s="431">
        <f t="shared" si="0"/>
        <v>1</v>
      </c>
    </row>
    <row r="29" spans="2:15" ht="20.100000000000001" customHeight="1" thickBot="1" x14ac:dyDescent="0.25">
      <c r="B29" s="262" t="s">
        <v>328</v>
      </c>
      <c r="C29" s="261">
        <v>0</v>
      </c>
      <c r="D29" s="261">
        <v>0</v>
      </c>
      <c r="E29" s="261">
        <v>0</v>
      </c>
      <c r="F29" s="261">
        <v>0</v>
      </c>
      <c r="G29" s="261">
        <v>0</v>
      </c>
      <c r="H29" s="261">
        <v>1</v>
      </c>
      <c r="I29" s="261">
        <v>0</v>
      </c>
      <c r="J29" s="261">
        <v>0</v>
      </c>
      <c r="K29" s="261">
        <v>0</v>
      </c>
      <c r="L29" s="261">
        <v>0</v>
      </c>
      <c r="M29" s="272">
        <v>0</v>
      </c>
      <c r="N29" s="272">
        <v>0</v>
      </c>
      <c r="O29" s="431">
        <f t="shared" si="0"/>
        <v>1</v>
      </c>
    </row>
    <row r="30" spans="2:15" ht="20.100000000000001" customHeight="1" thickBot="1" x14ac:dyDescent="0.25">
      <c r="B30" s="262" t="s">
        <v>390</v>
      </c>
      <c r="C30" s="261">
        <v>0</v>
      </c>
      <c r="D30" s="261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261">
        <v>0</v>
      </c>
      <c r="L30" s="261">
        <v>1</v>
      </c>
      <c r="M30" s="272">
        <v>0</v>
      </c>
      <c r="N30" s="272">
        <v>0</v>
      </c>
      <c r="O30" s="431">
        <f t="shared" si="0"/>
        <v>1</v>
      </c>
    </row>
    <row r="31" spans="2:15" ht="20.100000000000001" customHeight="1" thickBot="1" x14ac:dyDescent="0.25">
      <c r="B31" s="262" t="s">
        <v>241</v>
      </c>
      <c r="C31" s="261">
        <v>0</v>
      </c>
      <c r="D31" s="261">
        <v>1</v>
      </c>
      <c r="E31" s="261">
        <v>0</v>
      </c>
      <c r="F31" s="261">
        <v>2</v>
      </c>
      <c r="G31" s="261">
        <v>0</v>
      </c>
      <c r="H31" s="261">
        <v>0</v>
      </c>
      <c r="I31" s="261">
        <v>0</v>
      </c>
      <c r="J31" s="261">
        <v>0</v>
      </c>
      <c r="K31" s="261">
        <v>0</v>
      </c>
      <c r="L31" s="261">
        <v>0</v>
      </c>
      <c r="M31" s="272">
        <v>0</v>
      </c>
      <c r="N31" s="272">
        <v>0</v>
      </c>
      <c r="O31" s="431">
        <f t="shared" si="0"/>
        <v>3</v>
      </c>
    </row>
    <row r="32" spans="2:15" ht="20.100000000000001" customHeight="1" thickBot="1" x14ac:dyDescent="0.25">
      <c r="B32" s="262" t="s">
        <v>274</v>
      </c>
      <c r="C32" s="261">
        <v>0</v>
      </c>
      <c r="D32" s="261">
        <v>1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261">
        <v>0</v>
      </c>
      <c r="L32" s="261">
        <v>0</v>
      </c>
      <c r="M32" s="272">
        <v>0</v>
      </c>
      <c r="N32" s="272">
        <v>0</v>
      </c>
      <c r="O32" s="431">
        <f t="shared" si="0"/>
        <v>1</v>
      </c>
    </row>
    <row r="33" spans="2:15" ht="20.100000000000001" customHeight="1" thickBot="1" x14ac:dyDescent="0.25">
      <c r="B33" s="262" t="s">
        <v>324</v>
      </c>
      <c r="C33" s="261">
        <v>0</v>
      </c>
      <c r="D33" s="261">
        <v>0</v>
      </c>
      <c r="E33" s="261">
        <v>0</v>
      </c>
      <c r="F33" s="261">
        <v>0</v>
      </c>
      <c r="G33" s="261">
        <v>1</v>
      </c>
      <c r="H33" s="261">
        <v>0</v>
      </c>
      <c r="I33" s="261">
        <v>0</v>
      </c>
      <c r="J33" s="261">
        <v>0</v>
      </c>
      <c r="K33" s="261">
        <v>0</v>
      </c>
      <c r="L33" s="261">
        <v>0</v>
      </c>
      <c r="M33" s="272">
        <v>0</v>
      </c>
      <c r="N33" s="272">
        <v>0</v>
      </c>
      <c r="O33" s="431">
        <f t="shared" si="0"/>
        <v>1</v>
      </c>
    </row>
    <row r="34" spans="2:15" ht="20.100000000000001" customHeight="1" thickBot="1" x14ac:dyDescent="0.25">
      <c r="B34" s="262" t="s">
        <v>274</v>
      </c>
      <c r="C34" s="261">
        <v>0</v>
      </c>
      <c r="D34" s="261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2</v>
      </c>
      <c r="J34" s="261">
        <v>0</v>
      </c>
      <c r="K34" s="261">
        <v>0</v>
      </c>
      <c r="L34" s="261">
        <v>0</v>
      </c>
      <c r="M34" s="272">
        <v>0</v>
      </c>
      <c r="N34" s="272">
        <v>0</v>
      </c>
      <c r="O34" s="431">
        <f t="shared" si="0"/>
        <v>2</v>
      </c>
    </row>
    <row r="35" spans="2:15" ht="20.100000000000001" customHeight="1" thickBot="1" x14ac:dyDescent="0.25">
      <c r="B35" s="262" t="s">
        <v>316</v>
      </c>
      <c r="C35" s="261">
        <v>0</v>
      </c>
      <c r="D35" s="261">
        <v>0</v>
      </c>
      <c r="E35" s="261">
        <v>0</v>
      </c>
      <c r="F35" s="261">
        <v>1</v>
      </c>
      <c r="G35" s="261">
        <v>0</v>
      </c>
      <c r="H35" s="261">
        <v>0</v>
      </c>
      <c r="I35" s="261">
        <v>1</v>
      </c>
      <c r="J35" s="261">
        <v>0</v>
      </c>
      <c r="K35" s="261">
        <v>0</v>
      </c>
      <c r="L35" s="261">
        <v>0</v>
      </c>
      <c r="M35" s="272">
        <v>0</v>
      </c>
      <c r="N35" s="272">
        <v>0</v>
      </c>
      <c r="O35" s="431">
        <f t="shared" si="0"/>
        <v>2</v>
      </c>
    </row>
    <row r="36" spans="2:15" ht="20.100000000000001" customHeight="1" thickBot="1" x14ac:dyDescent="0.25">
      <c r="B36" s="262" t="s">
        <v>164</v>
      </c>
      <c r="C36" s="261">
        <v>0</v>
      </c>
      <c r="D36" s="261">
        <v>1</v>
      </c>
      <c r="E36" s="261">
        <v>1</v>
      </c>
      <c r="F36" s="261">
        <v>0</v>
      </c>
      <c r="G36" s="261">
        <v>0</v>
      </c>
      <c r="H36" s="261">
        <v>0</v>
      </c>
      <c r="I36" s="261">
        <v>0</v>
      </c>
      <c r="J36" s="261">
        <v>0</v>
      </c>
      <c r="K36" s="261">
        <v>0</v>
      </c>
      <c r="L36" s="261">
        <v>0</v>
      </c>
      <c r="M36" s="272">
        <v>1</v>
      </c>
      <c r="N36" s="272">
        <v>0</v>
      </c>
      <c r="O36" s="431">
        <f t="shared" si="0"/>
        <v>3</v>
      </c>
    </row>
    <row r="37" spans="2:15" ht="20.100000000000001" customHeight="1" thickBot="1" x14ac:dyDescent="0.25">
      <c r="B37" s="262" t="s">
        <v>383</v>
      </c>
      <c r="C37" s="261">
        <v>0</v>
      </c>
      <c r="D37" s="261">
        <v>0</v>
      </c>
      <c r="E37" s="261">
        <v>0</v>
      </c>
      <c r="F37" s="261">
        <v>0</v>
      </c>
      <c r="G37" s="261">
        <v>0</v>
      </c>
      <c r="H37" s="261">
        <v>0</v>
      </c>
      <c r="I37" s="261">
        <v>1</v>
      </c>
      <c r="J37" s="261">
        <v>0</v>
      </c>
      <c r="K37" s="261">
        <v>0</v>
      </c>
      <c r="L37" s="261">
        <v>0</v>
      </c>
      <c r="M37" s="272">
        <v>1</v>
      </c>
      <c r="N37" s="272">
        <v>0</v>
      </c>
      <c r="O37" s="431">
        <f t="shared" si="0"/>
        <v>2</v>
      </c>
    </row>
    <row r="38" spans="2:15" ht="20.100000000000001" customHeight="1" thickBot="1" x14ac:dyDescent="0.25">
      <c r="B38" s="262" t="s">
        <v>277</v>
      </c>
      <c r="C38" s="261">
        <v>0</v>
      </c>
      <c r="D38" s="261">
        <v>1</v>
      </c>
      <c r="E38" s="261">
        <v>0</v>
      </c>
      <c r="F38" s="261">
        <v>0</v>
      </c>
      <c r="G38" s="261">
        <v>0</v>
      </c>
      <c r="H38" s="261">
        <v>0</v>
      </c>
      <c r="I38" s="261">
        <v>1</v>
      </c>
      <c r="J38" s="261">
        <v>0</v>
      </c>
      <c r="K38" s="261">
        <v>0</v>
      </c>
      <c r="L38" s="261">
        <v>0</v>
      </c>
      <c r="M38" s="272">
        <v>0</v>
      </c>
      <c r="N38" s="272">
        <v>0</v>
      </c>
      <c r="O38" s="431">
        <f t="shared" si="0"/>
        <v>2</v>
      </c>
    </row>
    <row r="39" spans="2:15" ht="20.100000000000001" customHeight="1" thickBot="1" x14ac:dyDescent="0.25">
      <c r="B39" s="262" t="s">
        <v>272</v>
      </c>
      <c r="C39" s="261">
        <v>1</v>
      </c>
      <c r="D39" s="261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72">
        <v>0</v>
      </c>
      <c r="N39" s="272">
        <v>0</v>
      </c>
      <c r="O39" s="431">
        <f t="shared" si="0"/>
        <v>1</v>
      </c>
    </row>
    <row r="40" spans="2:15" ht="20.100000000000001" customHeight="1" thickBot="1" x14ac:dyDescent="0.25">
      <c r="B40" s="262" t="s">
        <v>330</v>
      </c>
      <c r="C40" s="261">
        <v>0</v>
      </c>
      <c r="D40" s="261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1</v>
      </c>
      <c r="J40" s="261">
        <v>0</v>
      </c>
      <c r="K40" s="261">
        <v>0</v>
      </c>
      <c r="L40" s="261">
        <v>0</v>
      </c>
      <c r="M40" s="272">
        <v>0</v>
      </c>
      <c r="N40" s="272">
        <v>0</v>
      </c>
      <c r="O40" s="431">
        <f t="shared" si="0"/>
        <v>1</v>
      </c>
    </row>
    <row r="41" spans="2:15" ht="20.100000000000001" customHeight="1" thickBot="1" x14ac:dyDescent="0.25">
      <c r="B41" s="262" t="s">
        <v>264</v>
      </c>
      <c r="C41" s="261">
        <v>0</v>
      </c>
      <c r="D41" s="261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261">
        <v>0</v>
      </c>
      <c r="L41" s="261">
        <v>0</v>
      </c>
      <c r="M41" s="272">
        <v>0</v>
      </c>
      <c r="N41" s="272">
        <v>2</v>
      </c>
      <c r="O41" s="431">
        <f t="shared" si="0"/>
        <v>2</v>
      </c>
    </row>
    <row r="42" spans="2:15" ht="20.100000000000001" customHeight="1" thickBot="1" x14ac:dyDescent="0.25">
      <c r="B42" s="262" t="s">
        <v>395</v>
      </c>
      <c r="C42" s="261">
        <v>0</v>
      </c>
      <c r="D42" s="261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261">
        <v>0</v>
      </c>
      <c r="L42" s="261">
        <v>0</v>
      </c>
      <c r="M42" s="272">
        <v>0</v>
      </c>
      <c r="N42" s="272">
        <v>1</v>
      </c>
      <c r="O42" s="431">
        <f t="shared" si="0"/>
        <v>1</v>
      </c>
    </row>
    <row r="43" spans="2:15" ht="20.100000000000001" customHeight="1" thickBot="1" x14ac:dyDescent="0.25">
      <c r="B43" s="262" t="s">
        <v>317</v>
      </c>
      <c r="C43" s="261">
        <v>0</v>
      </c>
      <c r="D43" s="261">
        <v>0</v>
      </c>
      <c r="E43" s="261">
        <v>0</v>
      </c>
      <c r="F43" s="261">
        <v>1</v>
      </c>
      <c r="G43" s="261">
        <v>0</v>
      </c>
      <c r="H43" s="261">
        <v>0</v>
      </c>
      <c r="I43" s="261">
        <v>0</v>
      </c>
      <c r="J43" s="261">
        <v>0</v>
      </c>
      <c r="K43" s="261">
        <v>0</v>
      </c>
      <c r="L43" s="261">
        <v>0</v>
      </c>
      <c r="M43" s="272">
        <v>1</v>
      </c>
      <c r="N43" s="272">
        <v>0</v>
      </c>
      <c r="O43" s="431">
        <f t="shared" si="0"/>
        <v>2</v>
      </c>
    </row>
    <row r="44" spans="2:15" ht="20.100000000000001" customHeight="1" thickBot="1" x14ac:dyDescent="0.25">
      <c r="B44" s="262" t="s">
        <v>381</v>
      </c>
      <c r="C44" s="261">
        <v>0</v>
      </c>
      <c r="D44" s="261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1</v>
      </c>
      <c r="J44" s="261">
        <v>0</v>
      </c>
      <c r="K44" s="261">
        <v>0</v>
      </c>
      <c r="L44" s="261">
        <v>0</v>
      </c>
      <c r="M44" s="272">
        <v>0</v>
      </c>
      <c r="N44" s="272">
        <v>0</v>
      </c>
      <c r="O44" s="431">
        <f t="shared" si="0"/>
        <v>1</v>
      </c>
    </row>
    <row r="45" spans="2:15" ht="20.100000000000001" customHeight="1" thickBot="1" x14ac:dyDescent="0.25">
      <c r="B45" s="262" t="s">
        <v>392</v>
      </c>
      <c r="C45" s="261">
        <v>0</v>
      </c>
      <c r="D45" s="261">
        <v>0</v>
      </c>
      <c r="E45" s="261">
        <v>0</v>
      </c>
      <c r="F45" s="261">
        <v>0</v>
      </c>
      <c r="G45" s="261">
        <v>0</v>
      </c>
      <c r="H45" s="261">
        <v>0</v>
      </c>
      <c r="I45" s="261">
        <v>0</v>
      </c>
      <c r="J45" s="261">
        <v>0</v>
      </c>
      <c r="K45" s="261">
        <v>0</v>
      </c>
      <c r="L45" s="261">
        <v>1</v>
      </c>
      <c r="M45" s="272">
        <v>0</v>
      </c>
      <c r="N45" s="272">
        <v>0</v>
      </c>
      <c r="O45" s="431">
        <f t="shared" si="0"/>
        <v>1</v>
      </c>
    </row>
    <row r="46" spans="2:15" ht="20.100000000000001" customHeight="1" thickBot="1" x14ac:dyDescent="0.25">
      <c r="B46" s="262" t="s">
        <v>276</v>
      </c>
      <c r="C46" s="261">
        <v>0</v>
      </c>
      <c r="D46" s="261">
        <v>1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261">
        <v>0</v>
      </c>
      <c r="L46" s="261">
        <v>0</v>
      </c>
      <c r="M46" s="272">
        <v>0</v>
      </c>
      <c r="N46" s="272">
        <v>0</v>
      </c>
      <c r="O46" s="431">
        <f t="shared" si="0"/>
        <v>1</v>
      </c>
    </row>
    <row r="47" spans="2:15" ht="20.100000000000001" customHeight="1" thickBot="1" x14ac:dyDescent="0.25">
      <c r="B47" s="262" t="s">
        <v>391</v>
      </c>
      <c r="C47" s="261">
        <v>0</v>
      </c>
      <c r="D47" s="261">
        <v>0</v>
      </c>
      <c r="E47" s="261">
        <v>0</v>
      </c>
      <c r="F47" s="261">
        <v>0</v>
      </c>
      <c r="G47" s="261">
        <v>0</v>
      </c>
      <c r="H47" s="261">
        <v>0</v>
      </c>
      <c r="I47" s="261">
        <v>0</v>
      </c>
      <c r="J47" s="261">
        <v>0</v>
      </c>
      <c r="K47" s="261">
        <v>0</v>
      </c>
      <c r="L47" s="261">
        <v>1</v>
      </c>
      <c r="M47" s="272">
        <v>0</v>
      </c>
      <c r="N47" s="272">
        <v>0</v>
      </c>
      <c r="O47" s="431">
        <f t="shared" si="0"/>
        <v>1</v>
      </c>
    </row>
    <row r="48" spans="2:15" ht="20.100000000000001" customHeight="1" thickBot="1" x14ac:dyDescent="0.25">
      <c r="B48" s="262" t="s">
        <v>393</v>
      </c>
      <c r="C48" s="261">
        <v>0</v>
      </c>
      <c r="D48" s="261">
        <v>0</v>
      </c>
      <c r="E48" s="261">
        <v>0</v>
      </c>
      <c r="F48" s="261">
        <v>0</v>
      </c>
      <c r="G48" s="261">
        <v>0</v>
      </c>
      <c r="H48" s="261">
        <v>0</v>
      </c>
      <c r="I48" s="261">
        <v>0</v>
      </c>
      <c r="J48" s="261">
        <v>0</v>
      </c>
      <c r="K48" s="261">
        <v>0</v>
      </c>
      <c r="L48" s="261">
        <v>1</v>
      </c>
      <c r="M48" s="272">
        <v>0</v>
      </c>
      <c r="N48" s="272">
        <v>0</v>
      </c>
      <c r="O48" s="431">
        <f t="shared" si="0"/>
        <v>1</v>
      </c>
    </row>
    <row r="49" spans="2:15" ht="20.100000000000001" customHeight="1" thickBot="1" x14ac:dyDescent="0.25">
      <c r="B49" s="262" t="s">
        <v>394</v>
      </c>
      <c r="C49" s="261">
        <v>0</v>
      </c>
      <c r="D49" s="261">
        <v>0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1</v>
      </c>
      <c r="M49" s="272">
        <v>0</v>
      </c>
      <c r="N49" s="272">
        <v>0</v>
      </c>
      <c r="O49" s="431">
        <f t="shared" si="0"/>
        <v>1</v>
      </c>
    </row>
    <row r="50" spans="2:15" ht="20.100000000000001" customHeight="1" thickBot="1" x14ac:dyDescent="0.25">
      <c r="B50" s="262" t="s">
        <v>271</v>
      </c>
      <c r="C50" s="261">
        <v>1</v>
      </c>
      <c r="D50" s="261">
        <v>2</v>
      </c>
      <c r="E50" s="261">
        <v>0</v>
      </c>
      <c r="F50" s="261">
        <v>0</v>
      </c>
      <c r="G50" s="261">
        <v>0</v>
      </c>
      <c r="H50" s="261">
        <v>0</v>
      </c>
      <c r="I50" s="261">
        <v>0</v>
      </c>
      <c r="J50" s="261">
        <v>0</v>
      </c>
      <c r="K50" s="261">
        <v>0</v>
      </c>
      <c r="L50" s="261">
        <v>0</v>
      </c>
      <c r="M50" s="272">
        <v>0</v>
      </c>
      <c r="N50" s="272">
        <v>0</v>
      </c>
      <c r="O50" s="431">
        <f t="shared" si="0"/>
        <v>3</v>
      </c>
    </row>
    <row r="51" spans="2:15" ht="20.100000000000001" customHeight="1" thickBot="1" x14ac:dyDescent="0.25">
      <c r="B51" s="262" t="s">
        <v>325</v>
      </c>
      <c r="C51" s="261">
        <v>0</v>
      </c>
      <c r="D51" s="261">
        <v>0</v>
      </c>
      <c r="E51" s="261">
        <v>0</v>
      </c>
      <c r="F51" s="261">
        <v>0</v>
      </c>
      <c r="G51" s="261">
        <v>1</v>
      </c>
      <c r="H51" s="261">
        <v>0</v>
      </c>
      <c r="I51" s="261">
        <v>0</v>
      </c>
      <c r="J51" s="261">
        <v>0</v>
      </c>
      <c r="K51" s="261">
        <v>0</v>
      </c>
      <c r="L51" s="261">
        <v>0</v>
      </c>
      <c r="M51" s="272">
        <v>0</v>
      </c>
      <c r="N51" s="272">
        <v>0</v>
      </c>
      <c r="O51" s="431">
        <f t="shared" si="0"/>
        <v>1</v>
      </c>
    </row>
    <row r="52" spans="2:15" ht="20.100000000000001" customHeight="1" thickBot="1" x14ac:dyDescent="0.25">
      <c r="B52" s="278" t="s">
        <v>382</v>
      </c>
      <c r="C52" s="279">
        <v>0</v>
      </c>
      <c r="D52" s="279">
        <v>0</v>
      </c>
      <c r="E52" s="279">
        <v>1</v>
      </c>
      <c r="F52" s="279">
        <v>0</v>
      </c>
      <c r="G52" s="279">
        <v>0</v>
      </c>
      <c r="H52" s="279">
        <v>0</v>
      </c>
      <c r="I52" s="279">
        <v>1</v>
      </c>
      <c r="J52" s="279">
        <v>0</v>
      </c>
      <c r="K52" s="279">
        <v>0</v>
      </c>
      <c r="L52" s="279">
        <v>0</v>
      </c>
      <c r="M52" s="280">
        <v>0</v>
      </c>
      <c r="N52" s="280">
        <v>0</v>
      </c>
      <c r="O52" s="431">
        <f t="shared" si="0"/>
        <v>2</v>
      </c>
    </row>
    <row r="53" spans="2:15" ht="20.100000000000001" customHeight="1" thickBot="1" x14ac:dyDescent="0.25">
      <c r="B53" s="278" t="s">
        <v>380</v>
      </c>
      <c r="C53" s="279">
        <v>0</v>
      </c>
      <c r="D53" s="279">
        <v>0</v>
      </c>
      <c r="E53" s="279">
        <v>0</v>
      </c>
      <c r="F53" s="279">
        <v>0</v>
      </c>
      <c r="G53" s="279">
        <v>0</v>
      </c>
      <c r="H53" s="279">
        <v>0</v>
      </c>
      <c r="I53" s="279">
        <v>2</v>
      </c>
      <c r="J53" s="279">
        <v>0</v>
      </c>
      <c r="K53" s="279">
        <v>0</v>
      </c>
      <c r="L53" s="279">
        <v>0</v>
      </c>
      <c r="M53" s="280">
        <v>0</v>
      </c>
      <c r="N53" s="280">
        <v>0</v>
      </c>
      <c r="O53" s="431">
        <f t="shared" si="0"/>
        <v>2</v>
      </c>
    </row>
    <row r="54" spans="2:15" ht="20.100000000000001" customHeight="1" thickBot="1" x14ac:dyDescent="0.25">
      <c r="B54" s="278" t="s">
        <v>396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79">
        <v>0</v>
      </c>
      <c r="I54" s="279">
        <v>0</v>
      </c>
      <c r="J54" s="279">
        <v>0</v>
      </c>
      <c r="K54" s="279">
        <v>0</v>
      </c>
      <c r="L54" s="279">
        <v>0</v>
      </c>
      <c r="M54" s="280">
        <v>0</v>
      </c>
      <c r="N54" s="280">
        <v>1</v>
      </c>
      <c r="O54" s="431">
        <f t="shared" si="0"/>
        <v>1</v>
      </c>
    </row>
    <row r="55" spans="2:15" ht="20.100000000000001" customHeight="1" thickBot="1" x14ac:dyDescent="0.25">
      <c r="B55" s="262" t="s">
        <v>163</v>
      </c>
      <c r="C55" s="261">
        <v>0</v>
      </c>
      <c r="D55" s="261">
        <v>1</v>
      </c>
      <c r="E55" s="261">
        <v>0</v>
      </c>
      <c r="F55" s="261">
        <v>0</v>
      </c>
      <c r="G55" s="261">
        <v>0</v>
      </c>
      <c r="H55" s="261">
        <v>0</v>
      </c>
      <c r="I55" s="261">
        <v>2</v>
      </c>
      <c r="J55" s="261">
        <v>0</v>
      </c>
      <c r="K55" s="261">
        <v>0</v>
      </c>
      <c r="L55" s="261">
        <v>0</v>
      </c>
      <c r="M55" s="272">
        <v>0</v>
      </c>
      <c r="N55" s="272">
        <v>0</v>
      </c>
      <c r="O55" s="431">
        <f t="shared" si="0"/>
        <v>3</v>
      </c>
    </row>
    <row r="56" spans="2:15" ht="20.100000000000001" customHeight="1" thickBot="1" x14ac:dyDescent="0.25">
      <c r="B56" s="262" t="s">
        <v>275</v>
      </c>
      <c r="C56" s="261">
        <v>0</v>
      </c>
      <c r="D56" s="261">
        <v>1</v>
      </c>
      <c r="E56" s="261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72">
        <v>0</v>
      </c>
      <c r="N56" s="272">
        <v>0</v>
      </c>
      <c r="O56" s="431">
        <f t="shared" si="0"/>
        <v>1</v>
      </c>
    </row>
    <row r="57" spans="2:15" ht="20.100000000000001" customHeight="1" thickBot="1" x14ac:dyDescent="0.25">
      <c r="B57" s="417" t="s">
        <v>329</v>
      </c>
      <c r="C57" s="418">
        <v>0</v>
      </c>
      <c r="D57" s="418">
        <v>0</v>
      </c>
      <c r="E57" s="418">
        <v>0</v>
      </c>
      <c r="F57" s="418">
        <v>0</v>
      </c>
      <c r="G57" s="418">
        <v>0</v>
      </c>
      <c r="H57" s="418">
        <v>1</v>
      </c>
      <c r="I57" s="418">
        <v>0</v>
      </c>
      <c r="J57" s="418">
        <v>0</v>
      </c>
      <c r="K57" s="418">
        <v>0</v>
      </c>
      <c r="L57" s="418">
        <v>0</v>
      </c>
      <c r="M57" s="419">
        <v>0</v>
      </c>
      <c r="N57" s="419">
        <v>0</v>
      </c>
      <c r="O57" s="431">
        <f t="shared" si="0"/>
        <v>1</v>
      </c>
    </row>
    <row r="58" spans="2:15" ht="20.100000000000001" customHeight="1" x14ac:dyDescent="0.2">
      <c r="B58" s="423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5"/>
    </row>
    <row r="59" spans="2:15" ht="20.100000000000001" customHeight="1" thickBot="1" x14ac:dyDescent="0.25">
      <c r="B59" s="426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8"/>
    </row>
    <row r="60" spans="2:15" ht="20.100000000000001" customHeight="1" thickBot="1" x14ac:dyDescent="0.25">
      <c r="B60" s="420" t="s">
        <v>326</v>
      </c>
      <c r="C60" s="421">
        <v>0</v>
      </c>
      <c r="D60" s="421">
        <v>0</v>
      </c>
      <c r="E60" s="421">
        <v>0</v>
      </c>
      <c r="F60" s="421">
        <v>0</v>
      </c>
      <c r="G60" s="421">
        <v>1</v>
      </c>
      <c r="H60" s="421">
        <v>0</v>
      </c>
      <c r="I60" s="421">
        <v>0</v>
      </c>
      <c r="J60" s="421">
        <v>0</v>
      </c>
      <c r="K60" s="421">
        <v>0</v>
      </c>
      <c r="L60" s="421">
        <v>0</v>
      </c>
      <c r="M60" s="422">
        <v>0</v>
      </c>
      <c r="N60" s="422">
        <v>0</v>
      </c>
      <c r="O60" s="431">
        <f t="shared" ref="O60:O75" si="1">SUM(C60:N60)</f>
        <v>1</v>
      </c>
    </row>
    <row r="61" spans="2:15" ht="20.100000000000001" customHeight="1" thickBot="1" x14ac:dyDescent="0.25">
      <c r="B61" s="262" t="s">
        <v>330</v>
      </c>
      <c r="C61" s="261">
        <v>0</v>
      </c>
      <c r="D61" s="261">
        <v>0</v>
      </c>
      <c r="E61" s="261">
        <v>0</v>
      </c>
      <c r="F61" s="261">
        <v>0</v>
      </c>
      <c r="G61" s="261">
        <v>0</v>
      </c>
      <c r="H61" s="261">
        <v>1</v>
      </c>
      <c r="I61" s="261">
        <v>0</v>
      </c>
      <c r="J61" s="261">
        <v>0</v>
      </c>
      <c r="K61" s="261">
        <v>0</v>
      </c>
      <c r="L61" s="261">
        <v>0</v>
      </c>
      <c r="M61" s="272">
        <v>0</v>
      </c>
      <c r="N61" s="272">
        <v>0</v>
      </c>
      <c r="O61" s="431">
        <f t="shared" si="1"/>
        <v>1</v>
      </c>
    </row>
    <row r="62" spans="2:15" ht="20.100000000000001" customHeight="1" thickBot="1" x14ac:dyDescent="0.25">
      <c r="B62" s="262" t="s">
        <v>318</v>
      </c>
      <c r="C62" s="261">
        <v>0</v>
      </c>
      <c r="D62" s="261">
        <v>0</v>
      </c>
      <c r="E62" s="261">
        <v>0</v>
      </c>
      <c r="F62" s="261">
        <v>1</v>
      </c>
      <c r="G62" s="261">
        <v>0</v>
      </c>
      <c r="H62" s="261">
        <v>0</v>
      </c>
      <c r="I62" s="261">
        <v>0</v>
      </c>
      <c r="J62" s="261">
        <v>0</v>
      </c>
      <c r="K62" s="261">
        <v>1</v>
      </c>
      <c r="L62" s="261">
        <v>0</v>
      </c>
      <c r="M62" s="272">
        <v>0</v>
      </c>
      <c r="N62" s="272">
        <v>0</v>
      </c>
      <c r="O62" s="431">
        <f t="shared" si="1"/>
        <v>2</v>
      </c>
    </row>
    <row r="63" spans="2:15" ht="20.100000000000001" customHeight="1" thickBot="1" x14ac:dyDescent="0.25">
      <c r="B63" s="262" t="s">
        <v>387</v>
      </c>
      <c r="C63" s="261">
        <v>0</v>
      </c>
      <c r="D63" s="261">
        <v>0</v>
      </c>
      <c r="E63" s="261">
        <v>0</v>
      </c>
      <c r="F63" s="261">
        <v>0</v>
      </c>
      <c r="G63" s="261">
        <v>0</v>
      </c>
      <c r="H63" s="261">
        <v>0</v>
      </c>
      <c r="I63" s="261">
        <v>0</v>
      </c>
      <c r="J63" s="261">
        <v>0</v>
      </c>
      <c r="K63" s="261">
        <v>1</v>
      </c>
      <c r="L63" s="261">
        <v>0</v>
      </c>
      <c r="M63" s="272">
        <v>0</v>
      </c>
      <c r="N63" s="272">
        <v>0</v>
      </c>
      <c r="O63" s="431">
        <f t="shared" si="1"/>
        <v>1</v>
      </c>
    </row>
    <row r="64" spans="2:15" ht="20.100000000000001" customHeight="1" thickBot="1" x14ac:dyDescent="0.25">
      <c r="B64" s="262" t="s">
        <v>319</v>
      </c>
      <c r="C64" s="261">
        <v>0</v>
      </c>
      <c r="D64" s="261">
        <v>0</v>
      </c>
      <c r="E64" s="261">
        <v>0</v>
      </c>
      <c r="F64" s="261">
        <v>1</v>
      </c>
      <c r="G64" s="261">
        <v>1</v>
      </c>
      <c r="H64" s="261">
        <v>0</v>
      </c>
      <c r="I64" s="261">
        <v>0</v>
      </c>
      <c r="J64" s="261">
        <v>0</v>
      </c>
      <c r="K64" s="261">
        <v>0</v>
      </c>
      <c r="L64" s="261">
        <v>0</v>
      </c>
      <c r="M64" s="272">
        <v>0</v>
      </c>
      <c r="N64" s="272">
        <v>0</v>
      </c>
      <c r="O64" s="431">
        <f t="shared" si="1"/>
        <v>2</v>
      </c>
    </row>
    <row r="65" spans="2:15" ht="20.100000000000001" customHeight="1" thickBot="1" x14ac:dyDescent="0.25">
      <c r="B65" s="278" t="s">
        <v>141</v>
      </c>
      <c r="C65" s="279">
        <v>0</v>
      </c>
      <c r="D65" s="279">
        <v>0</v>
      </c>
      <c r="E65" s="279">
        <v>1</v>
      </c>
      <c r="F65" s="279">
        <v>1</v>
      </c>
      <c r="G65" s="279">
        <v>0</v>
      </c>
      <c r="H65" s="279">
        <v>0</v>
      </c>
      <c r="I65" s="279">
        <v>0</v>
      </c>
      <c r="J65" s="279">
        <v>0</v>
      </c>
      <c r="K65" s="279">
        <v>0</v>
      </c>
      <c r="L65" s="279">
        <v>0</v>
      </c>
      <c r="M65" s="280">
        <v>0</v>
      </c>
      <c r="N65" s="280">
        <v>1</v>
      </c>
      <c r="O65" s="431">
        <f t="shared" si="1"/>
        <v>3</v>
      </c>
    </row>
    <row r="66" spans="2:15" ht="20.100000000000001" customHeight="1" thickBot="1" x14ac:dyDescent="0.25">
      <c r="B66" s="262" t="s">
        <v>331</v>
      </c>
      <c r="C66" s="261">
        <v>0</v>
      </c>
      <c r="D66" s="261">
        <v>0</v>
      </c>
      <c r="E66" s="261">
        <v>0</v>
      </c>
      <c r="F66" s="261">
        <v>0</v>
      </c>
      <c r="G66" s="261">
        <v>0</v>
      </c>
      <c r="H66" s="261">
        <v>1</v>
      </c>
      <c r="I66" s="261">
        <v>0</v>
      </c>
      <c r="J66" s="261">
        <v>0</v>
      </c>
      <c r="K66" s="261">
        <v>0</v>
      </c>
      <c r="L66" s="261">
        <v>0</v>
      </c>
      <c r="M66" s="272">
        <v>0</v>
      </c>
      <c r="N66" s="272">
        <v>0</v>
      </c>
      <c r="O66" s="431">
        <f t="shared" si="1"/>
        <v>1</v>
      </c>
    </row>
    <row r="67" spans="2:15" ht="20.100000000000001" customHeight="1" thickBot="1" x14ac:dyDescent="0.25">
      <c r="B67" s="278" t="s">
        <v>279</v>
      </c>
      <c r="C67" s="279">
        <v>0</v>
      </c>
      <c r="D67" s="279">
        <v>0</v>
      </c>
      <c r="E67" s="279">
        <v>2</v>
      </c>
      <c r="F67" s="279">
        <v>0</v>
      </c>
      <c r="G67" s="279">
        <v>0</v>
      </c>
      <c r="H67" s="279">
        <v>0</v>
      </c>
      <c r="I67" s="279">
        <v>0</v>
      </c>
      <c r="J67" s="279">
        <v>0</v>
      </c>
      <c r="K67" s="279">
        <v>0</v>
      </c>
      <c r="L67" s="279">
        <v>0</v>
      </c>
      <c r="M67" s="280">
        <v>1</v>
      </c>
      <c r="N67" s="280">
        <v>0</v>
      </c>
      <c r="O67" s="431">
        <f t="shared" si="1"/>
        <v>3</v>
      </c>
    </row>
    <row r="68" spans="2:15" ht="20.100000000000001" customHeight="1" thickBot="1" x14ac:dyDescent="0.25">
      <c r="B68" s="262" t="s">
        <v>273</v>
      </c>
      <c r="C68" s="261">
        <v>1</v>
      </c>
      <c r="D68" s="261">
        <v>0</v>
      </c>
      <c r="E68" s="261">
        <v>0</v>
      </c>
      <c r="F68" s="261">
        <v>0</v>
      </c>
      <c r="G68" s="261">
        <v>1</v>
      </c>
      <c r="H68" s="261">
        <v>0</v>
      </c>
      <c r="I68" s="261">
        <v>0</v>
      </c>
      <c r="J68" s="261">
        <v>0</v>
      </c>
      <c r="K68" s="261">
        <v>0</v>
      </c>
      <c r="L68" s="261">
        <v>1</v>
      </c>
      <c r="M68" s="272">
        <v>0</v>
      </c>
      <c r="N68" s="272">
        <v>4</v>
      </c>
      <c r="O68" s="431">
        <f t="shared" si="1"/>
        <v>7</v>
      </c>
    </row>
    <row r="69" spans="2:15" ht="20.100000000000001" customHeight="1" thickBot="1" x14ac:dyDescent="0.25">
      <c r="B69" s="262" t="s">
        <v>320</v>
      </c>
      <c r="C69" s="261">
        <v>0</v>
      </c>
      <c r="D69" s="261">
        <v>0</v>
      </c>
      <c r="E69" s="261">
        <v>0</v>
      </c>
      <c r="F69" s="261">
        <v>1</v>
      </c>
      <c r="G69" s="261">
        <v>0</v>
      </c>
      <c r="H69" s="261">
        <v>0</v>
      </c>
      <c r="I69" s="261">
        <v>0</v>
      </c>
      <c r="J69" s="261">
        <v>0</v>
      </c>
      <c r="K69" s="261">
        <v>0</v>
      </c>
      <c r="L69" s="261">
        <v>1</v>
      </c>
      <c r="M69" s="272">
        <v>0</v>
      </c>
      <c r="N69" s="272">
        <v>0</v>
      </c>
      <c r="O69" s="431">
        <f t="shared" si="1"/>
        <v>2</v>
      </c>
    </row>
    <row r="70" spans="2:15" ht="20.100000000000001" customHeight="1" thickBot="1" x14ac:dyDescent="0.25">
      <c r="B70" s="262" t="s">
        <v>321</v>
      </c>
      <c r="C70" s="261">
        <v>0</v>
      </c>
      <c r="D70" s="261">
        <v>0</v>
      </c>
      <c r="E70" s="261">
        <v>0</v>
      </c>
      <c r="F70" s="261">
        <v>1</v>
      </c>
      <c r="G70" s="261">
        <v>0</v>
      </c>
      <c r="H70" s="261">
        <v>0</v>
      </c>
      <c r="I70" s="261">
        <v>0</v>
      </c>
      <c r="J70" s="261">
        <v>0</v>
      </c>
      <c r="K70" s="261">
        <v>0</v>
      </c>
      <c r="L70" s="261">
        <v>0</v>
      </c>
      <c r="M70" s="272">
        <v>0</v>
      </c>
      <c r="N70" s="272">
        <v>0</v>
      </c>
      <c r="O70" s="431">
        <f t="shared" si="1"/>
        <v>1</v>
      </c>
    </row>
    <row r="71" spans="2:15" ht="20.100000000000001" customHeight="1" thickBot="1" x14ac:dyDescent="0.25">
      <c r="B71" s="278" t="s">
        <v>165</v>
      </c>
      <c r="C71" s="279">
        <v>0</v>
      </c>
      <c r="D71" s="279">
        <v>0</v>
      </c>
      <c r="E71" s="279">
        <v>1</v>
      </c>
      <c r="F71" s="279">
        <v>0</v>
      </c>
      <c r="G71" s="279">
        <v>0</v>
      </c>
      <c r="H71" s="279">
        <v>1</v>
      </c>
      <c r="I71" s="279">
        <v>0</v>
      </c>
      <c r="J71" s="279">
        <v>0</v>
      </c>
      <c r="K71" s="279">
        <v>0</v>
      </c>
      <c r="L71" s="279">
        <v>0</v>
      </c>
      <c r="M71" s="280">
        <v>0</v>
      </c>
      <c r="N71" s="280">
        <v>0</v>
      </c>
      <c r="O71" s="431">
        <f t="shared" si="1"/>
        <v>2</v>
      </c>
    </row>
    <row r="72" spans="2:15" ht="20.100000000000001" customHeight="1" thickBot="1" x14ac:dyDescent="0.25">
      <c r="B72" s="278" t="s">
        <v>280</v>
      </c>
      <c r="C72" s="279">
        <v>0</v>
      </c>
      <c r="D72" s="279">
        <v>0</v>
      </c>
      <c r="E72" s="279">
        <v>3</v>
      </c>
      <c r="F72" s="279">
        <v>0</v>
      </c>
      <c r="G72" s="279">
        <v>0</v>
      </c>
      <c r="H72" s="279">
        <v>0</v>
      </c>
      <c r="I72" s="279">
        <v>0</v>
      </c>
      <c r="J72" s="279">
        <v>0</v>
      </c>
      <c r="K72" s="279">
        <v>0</v>
      </c>
      <c r="L72" s="279">
        <v>0</v>
      </c>
      <c r="M72" s="280">
        <v>0</v>
      </c>
      <c r="N72" s="280">
        <v>2</v>
      </c>
      <c r="O72" s="431">
        <f t="shared" si="1"/>
        <v>5</v>
      </c>
    </row>
    <row r="73" spans="2:15" ht="20.100000000000001" customHeight="1" thickBot="1" x14ac:dyDescent="0.25">
      <c r="B73" s="278" t="s">
        <v>332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1</v>
      </c>
      <c r="I73" s="279">
        <v>0</v>
      </c>
      <c r="J73" s="279">
        <v>0</v>
      </c>
      <c r="K73" s="279">
        <v>0</v>
      </c>
      <c r="L73" s="279">
        <v>0</v>
      </c>
      <c r="M73" s="280">
        <v>0</v>
      </c>
      <c r="N73" s="280">
        <v>0</v>
      </c>
      <c r="O73" s="431">
        <f t="shared" si="1"/>
        <v>1</v>
      </c>
    </row>
    <row r="74" spans="2:15" ht="20.100000000000001" customHeight="1" thickBot="1" x14ac:dyDescent="0.25">
      <c r="B74" s="262" t="s">
        <v>333</v>
      </c>
      <c r="C74" s="261">
        <v>0</v>
      </c>
      <c r="D74" s="261">
        <v>0</v>
      </c>
      <c r="E74" s="261">
        <v>0</v>
      </c>
      <c r="F74" s="261">
        <v>0</v>
      </c>
      <c r="G74" s="261">
        <v>0</v>
      </c>
      <c r="H74" s="261">
        <v>2</v>
      </c>
      <c r="I74" s="261">
        <v>0</v>
      </c>
      <c r="J74" s="261">
        <v>0</v>
      </c>
      <c r="K74" s="261">
        <v>0</v>
      </c>
      <c r="L74" s="261">
        <v>0</v>
      </c>
      <c r="M74" s="272">
        <v>1</v>
      </c>
      <c r="N74" s="272">
        <v>2</v>
      </c>
      <c r="O74" s="431">
        <f t="shared" si="1"/>
        <v>5</v>
      </c>
    </row>
    <row r="75" spans="2:15" ht="20.100000000000001" customHeight="1" thickBot="1" x14ac:dyDescent="0.25">
      <c r="B75" s="417" t="s">
        <v>384</v>
      </c>
      <c r="C75" s="418">
        <v>0</v>
      </c>
      <c r="D75" s="418">
        <v>0</v>
      </c>
      <c r="E75" s="418">
        <v>0</v>
      </c>
      <c r="F75" s="418">
        <v>0</v>
      </c>
      <c r="G75" s="418">
        <v>0</v>
      </c>
      <c r="H75" s="418">
        <v>0</v>
      </c>
      <c r="I75" s="418">
        <v>1</v>
      </c>
      <c r="J75" s="418">
        <v>0</v>
      </c>
      <c r="K75" s="418">
        <v>0</v>
      </c>
      <c r="L75" s="418">
        <v>0</v>
      </c>
      <c r="M75" s="419">
        <v>1</v>
      </c>
      <c r="N75" s="419">
        <v>0</v>
      </c>
      <c r="O75" s="431">
        <f t="shared" si="1"/>
        <v>2</v>
      </c>
    </row>
    <row r="76" spans="2:15" ht="19.5" customHeight="1" thickBot="1" x14ac:dyDescent="0.25">
      <c r="B76" s="264" t="s">
        <v>0</v>
      </c>
      <c r="C76" s="263">
        <f>SUM(C13:C75)</f>
        <v>8</v>
      </c>
      <c r="D76" s="263">
        <f t="shared" ref="D76:N76" si="2">SUM(D13:D75)</f>
        <v>12</v>
      </c>
      <c r="E76" s="263">
        <f t="shared" si="2"/>
        <v>13</v>
      </c>
      <c r="F76" s="263">
        <f t="shared" si="2"/>
        <v>12</v>
      </c>
      <c r="G76" s="263">
        <f t="shared" si="2"/>
        <v>14</v>
      </c>
      <c r="H76" s="263">
        <f t="shared" si="2"/>
        <v>15</v>
      </c>
      <c r="I76" s="263">
        <f t="shared" si="2"/>
        <v>16</v>
      </c>
      <c r="J76" s="263">
        <f t="shared" si="2"/>
        <v>1</v>
      </c>
      <c r="K76" s="263">
        <f t="shared" si="2"/>
        <v>8</v>
      </c>
      <c r="L76" s="263">
        <f t="shared" si="2"/>
        <v>15</v>
      </c>
      <c r="M76" s="263">
        <f t="shared" si="2"/>
        <v>13</v>
      </c>
      <c r="N76" s="432">
        <f t="shared" si="2"/>
        <v>17</v>
      </c>
      <c r="O76" s="433">
        <f>SUM(O13:O75)</f>
        <v>144</v>
      </c>
    </row>
    <row r="77" spans="2:15" x14ac:dyDescent="0.2">
      <c r="B77" s="142" t="s">
        <v>222</v>
      </c>
      <c r="C77" s="142"/>
      <c r="D77" s="367"/>
      <c r="E77" s="367"/>
      <c r="F77" s="367"/>
      <c r="G77" s="368"/>
      <c r="H77" s="367"/>
      <c r="I77" s="367"/>
      <c r="J77" s="367"/>
      <c r="K77" s="367"/>
      <c r="L77" s="367"/>
      <c r="M77" s="367"/>
      <c r="N77" s="367"/>
      <c r="O77" s="142"/>
    </row>
  </sheetData>
  <autoFilter ref="B12:O75">
    <sortState ref="B13:O76">
      <sortCondition ref="B12:B54"/>
    </sortState>
  </autoFilter>
  <mergeCells count="5">
    <mergeCell ref="B7:O7"/>
    <mergeCell ref="B6:O6"/>
    <mergeCell ref="B5:O5"/>
    <mergeCell ref="B11:O11"/>
    <mergeCell ref="A9:P9"/>
  </mergeCells>
  <pageMargins left="0.39370078740157483" right="0.39370078740157483" top="0.39370078740157483" bottom="0.31496062992125984" header="0.27559055118110237" footer="0.31496062992125984"/>
  <pageSetup paperSize="9" scale="7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U64"/>
  <sheetViews>
    <sheetView workbookViewId="0">
      <selection activeCell="U12" sqref="U12"/>
    </sheetView>
  </sheetViews>
  <sheetFormatPr baseColWidth="10" defaultColWidth="11.42578125" defaultRowHeight="12.75" x14ac:dyDescent="0.2"/>
  <cols>
    <col min="1" max="1" width="3.140625" customWidth="1"/>
    <col min="2" max="2" width="24.140625" style="2" customWidth="1"/>
    <col min="3" max="3" width="4.7109375" style="2" customWidth="1"/>
    <col min="4" max="4" width="4.85546875" style="2" customWidth="1"/>
    <col min="5" max="5" width="4.7109375" style="2" customWidth="1"/>
    <col min="6" max="6" width="3.28515625" style="2" customWidth="1"/>
    <col min="7" max="7" width="3.85546875" style="2" customWidth="1"/>
    <col min="8" max="8" width="3.7109375" style="2" customWidth="1"/>
    <col min="9" max="9" width="4.7109375" style="2" customWidth="1"/>
    <col min="10" max="11" width="4.7109375" style="2" hidden="1" customWidth="1"/>
    <col min="12" max="12" width="4" style="2" hidden="1" customWidth="1"/>
    <col min="13" max="13" width="1.85546875" style="2" hidden="1" customWidth="1"/>
    <col min="14" max="14" width="12.28515625" style="2" customWidth="1"/>
    <col min="15" max="15" width="10.42578125" customWidth="1"/>
    <col min="16" max="16" width="0.5703125" hidden="1" customWidth="1"/>
    <col min="17" max="17" width="10.5703125" customWidth="1"/>
    <col min="18" max="18" width="4.140625" hidden="1" customWidth="1"/>
    <col min="19" max="19" width="1.5703125" customWidth="1"/>
    <col min="20" max="20" width="2.7109375" customWidth="1"/>
  </cols>
  <sheetData>
    <row r="1" spans="1:18" ht="14.1" customHeight="1" x14ac:dyDescent="0.2"/>
    <row r="2" spans="1:18" ht="14.1" customHeight="1" x14ac:dyDescent="0.2"/>
    <row r="3" spans="1:18" ht="14.1" customHeight="1" x14ac:dyDescent="0.2"/>
    <row r="4" spans="1:18" ht="14.1" customHeight="1" x14ac:dyDescent="0.2">
      <c r="A4" s="444" t="s">
        <v>8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</row>
    <row r="5" spans="1:18" ht="14.1" customHeight="1" x14ac:dyDescent="0.2">
      <c r="A5" s="443" t="s">
        <v>9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</row>
    <row r="6" spans="1:18" ht="14.1" customHeight="1" x14ac:dyDescent="0.2">
      <c r="A6" s="442" t="s">
        <v>53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</row>
    <row r="7" spans="1:18" ht="14.1" customHeight="1" x14ac:dyDescent="0.2"/>
    <row r="8" spans="1:18" ht="14.1" customHeight="1" x14ac:dyDescent="0.3">
      <c r="A8" s="500" t="s">
        <v>46</v>
      </c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</row>
    <row r="9" spans="1:18" ht="14.1" customHeight="1" x14ac:dyDescent="0.3">
      <c r="A9" s="500" t="s">
        <v>6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</row>
    <row r="10" spans="1:18" ht="14.1" customHeight="1" x14ac:dyDescent="0.3">
      <c r="A10" s="506" t="s">
        <v>84</v>
      </c>
      <c r="B10" s="506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</row>
    <row r="11" spans="1:18" ht="14.1" customHeight="1" x14ac:dyDescent="0.3">
      <c r="A11" s="3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1"/>
    </row>
    <row r="12" spans="1:18" ht="18.75" customHeight="1" thickBot="1" x14ac:dyDescent="0.25">
      <c r="A12" s="501" t="s">
        <v>32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</row>
    <row r="13" spans="1:18" s="6" customFormat="1" ht="22.5" customHeight="1" thickBot="1" x14ac:dyDescent="0.35">
      <c r="A13" s="7"/>
      <c r="B13" s="35" t="s">
        <v>7</v>
      </c>
      <c r="C13" s="36" t="s">
        <v>70</v>
      </c>
      <c r="D13" s="36" t="s">
        <v>71</v>
      </c>
      <c r="E13" s="36" t="s">
        <v>72</v>
      </c>
      <c r="F13" s="36" t="s">
        <v>73</v>
      </c>
      <c r="G13" s="36" t="s">
        <v>74</v>
      </c>
      <c r="H13" s="36" t="s">
        <v>75</v>
      </c>
      <c r="I13" s="36" t="s">
        <v>76</v>
      </c>
      <c r="J13" s="36" t="s">
        <v>77</v>
      </c>
      <c r="K13" s="36" t="s">
        <v>78</v>
      </c>
      <c r="L13" s="36" t="s">
        <v>79</v>
      </c>
      <c r="M13" s="36" t="s">
        <v>80</v>
      </c>
      <c r="N13" s="37" t="s">
        <v>0</v>
      </c>
      <c r="O13" s="502" t="s">
        <v>50</v>
      </c>
      <c r="P13" s="8"/>
      <c r="Q13" s="8"/>
    </row>
    <row r="14" spans="1:18" s="6" customFormat="1" ht="17.100000000000001" customHeight="1" thickBot="1" x14ac:dyDescent="0.25">
      <c r="A14" s="7"/>
      <c r="B14" s="503" t="s">
        <v>47</v>
      </c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5"/>
      <c r="O14" s="502"/>
      <c r="P14" s="8"/>
      <c r="Q14" s="8"/>
    </row>
    <row r="15" spans="1:18" s="6" customFormat="1" ht="17.100000000000001" customHeight="1" thickBot="1" x14ac:dyDescent="0.25">
      <c r="A15" s="7"/>
      <c r="B15" s="38" t="s">
        <v>37</v>
      </c>
      <c r="C15" s="39">
        <v>0</v>
      </c>
      <c r="D15" s="29">
        <v>3</v>
      </c>
      <c r="E15" s="29">
        <v>4</v>
      </c>
      <c r="F15" s="29">
        <v>9</v>
      </c>
      <c r="G15" s="29">
        <v>1</v>
      </c>
      <c r="H15" s="29">
        <v>8</v>
      </c>
      <c r="I15" s="29"/>
      <c r="J15" s="29"/>
      <c r="K15" s="29"/>
      <c r="L15" s="29"/>
      <c r="M15" s="29"/>
      <c r="N15" s="20">
        <f>SUM(C15:M15)</f>
        <v>25</v>
      </c>
      <c r="O15" s="502"/>
      <c r="P15" s="8"/>
      <c r="Q15" s="8"/>
    </row>
    <row r="16" spans="1:18" s="6" customFormat="1" ht="17.100000000000001" customHeight="1" thickBot="1" x14ac:dyDescent="0.25">
      <c r="A16" s="7"/>
      <c r="B16" s="38" t="s">
        <v>39</v>
      </c>
      <c r="C16" s="39">
        <v>0</v>
      </c>
      <c r="D16" s="29">
        <v>0</v>
      </c>
      <c r="E16" s="29"/>
      <c r="F16" s="29">
        <v>7</v>
      </c>
      <c r="G16" s="29">
        <v>11</v>
      </c>
      <c r="H16" s="29">
        <v>4</v>
      </c>
      <c r="I16" s="29"/>
      <c r="J16" s="29"/>
      <c r="K16" s="29"/>
      <c r="L16" s="29"/>
      <c r="M16" s="29"/>
      <c r="N16" s="20">
        <f>SUM(C16:M16)</f>
        <v>22</v>
      </c>
      <c r="O16" s="502"/>
      <c r="P16" s="8"/>
      <c r="Q16" s="8"/>
    </row>
    <row r="17" spans="1:17" s="6" customFormat="1" ht="17.100000000000001" customHeight="1" thickBot="1" x14ac:dyDescent="0.25">
      <c r="A17" s="7"/>
      <c r="B17" s="38" t="s">
        <v>40</v>
      </c>
      <c r="C17" s="39">
        <v>0</v>
      </c>
      <c r="D17" s="29">
        <v>1</v>
      </c>
      <c r="E17" s="29">
        <v>2</v>
      </c>
      <c r="F17" s="29"/>
      <c r="G17" s="29">
        <v>1</v>
      </c>
      <c r="H17" s="29"/>
      <c r="I17" s="29"/>
      <c r="J17" s="29"/>
      <c r="K17" s="29"/>
      <c r="L17" s="29"/>
      <c r="M17" s="29"/>
      <c r="N17" s="20">
        <f>SUM(C17:M17)</f>
        <v>4</v>
      </c>
      <c r="O17" s="502"/>
      <c r="P17" s="8"/>
      <c r="Q17" s="8"/>
    </row>
    <row r="18" spans="1:17" s="6" customFormat="1" ht="17.100000000000001" customHeight="1" thickBot="1" x14ac:dyDescent="0.25">
      <c r="A18" s="7"/>
      <c r="B18" s="38" t="s">
        <v>38</v>
      </c>
      <c r="C18" s="39">
        <v>32</v>
      </c>
      <c r="D18" s="29">
        <v>28</v>
      </c>
      <c r="E18" s="29">
        <v>42</v>
      </c>
      <c r="F18" s="29">
        <v>34</v>
      </c>
      <c r="G18" s="29">
        <v>23</v>
      </c>
      <c r="H18" s="29">
        <v>23</v>
      </c>
      <c r="I18" s="29"/>
      <c r="J18" s="29"/>
      <c r="K18" s="29"/>
      <c r="L18" s="29"/>
      <c r="M18" s="29"/>
      <c r="N18" s="20">
        <f t="shared" ref="N18:N25" si="0">SUM(C18:M18)</f>
        <v>182</v>
      </c>
      <c r="O18" s="502"/>
      <c r="P18" s="8"/>
      <c r="Q18" s="8"/>
    </row>
    <row r="19" spans="1:17" s="6" customFormat="1" ht="17.100000000000001" customHeight="1" thickBot="1" x14ac:dyDescent="0.25">
      <c r="A19" s="7"/>
      <c r="B19" s="40" t="s">
        <v>0</v>
      </c>
      <c r="C19" s="30">
        <f t="shared" ref="C19:M19" si="1">SUM(C15:C18)</f>
        <v>32</v>
      </c>
      <c r="D19" s="30">
        <f t="shared" si="1"/>
        <v>32</v>
      </c>
      <c r="E19" s="30">
        <f t="shared" si="1"/>
        <v>48</v>
      </c>
      <c r="F19" s="30">
        <f t="shared" si="1"/>
        <v>50</v>
      </c>
      <c r="G19" s="30">
        <f t="shared" si="1"/>
        <v>36</v>
      </c>
      <c r="H19" s="30">
        <f t="shared" si="1"/>
        <v>35</v>
      </c>
      <c r="I19" s="30">
        <f t="shared" si="1"/>
        <v>0</v>
      </c>
      <c r="J19" s="30">
        <f t="shared" si="1"/>
        <v>0</v>
      </c>
      <c r="K19" s="30">
        <f t="shared" si="1"/>
        <v>0</v>
      </c>
      <c r="L19" s="30">
        <f t="shared" si="1"/>
        <v>0</v>
      </c>
      <c r="M19" s="30">
        <f t="shared" si="1"/>
        <v>0</v>
      </c>
      <c r="N19" s="20">
        <f t="shared" si="0"/>
        <v>233</v>
      </c>
      <c r="O19" s="41">
        <f>(100000/9884371)*(N19/6)*12</f>
        <v>4.7145134475425907</v>
      </c>
      <c r="P19" s="8"/>
      <c r="Q19" s="8"/>
    </row>
    <row r="20" spans="1:17" s="6" customFormat="1" ht="17.100000000000001" customHeight="1" thickBot="1" x14ac:dyDescent="0.25">
      <c r="A20" s="7"/>
      <c r="B20" s="31" t="s">
        <v>43</v>
      </c>
      <c r="C20" s="30">
        <v>24</v>
      </c>
      <c r="D20" s="9">
        <v>13</v>
      </c>
      <c r="E20" s="9">
        <v>18</v>
      </c>
      <c r="F20" s="9">
        <v>12</v>
      </c>
      <c r="G20" s="9">
        <v>5</v>
      </c>
      <c r="H20" s="9">
        <v>7</v>
      </c>
      <c r="I20" s="9"/>
      <c r="J20" s="9"/>
      <c r="K20" s="9"/>
      <c r="L20" s="9"/>
      <c r="M20" s="9"/>
      <c r="N20" s="20">
        <f>SUM(C20:M20)</f>
        <v>79</v>
      </c>
      <c r="O20" s="41">
        <f t="shared" ref="O20:O25" si="2">(100000/9884371)*(N20/6)*12</f>
        <v>1.5984831002397621</v>
      </c>
      <c r="P20" s="8"/>
      <c r="Q20" s="8"/>
    </row>
    <row r="21" spans="1:17" s="6" customFormat="1" ht="17.100000000000001" customHeight="1" thickBot="1" x14ac:dyDescent="0.25">
      <c r="A21" s="7"/>
      <c r="B21" s="31" t="s">
        <v>60</v>
      </c>
      <c r="C21" s="30">
        <v>0</v>
      </c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20">
        <f t="shared" si="0"/>
        <v>1</v>
      </c>
      <c r="O21" s="41">
        <f t="shared" si="2"/>
        <v>2.0233963294174206E-2</v>
      </c>
      <c r="P21" s="8"/>
      <c r="Q21" s="8"/>
    </row>
    <row r="22" spans="1:17" s="6" customFormat="1" ht="17.100000000000001" customHeight="1" thickBot="1" x14ac:dyDescent="0.25">
      <c r="A22" s="7"/>
      <c r="B22" s="31" t="s">
        <v>31</v>
      </c>
      <c r="C22" s="30">
        <v>0</v>
      </c>
      <c r="D22" s="9">
        <v>0</v>
      </c>
      <c r="E22" s="9"/>
      <c r="F22" s="9"/>
      <c r="G22" s="9">
        <v>3</v>
      </c>
      <c r="H22" s="9"/>
      <c r="I22" s="9"/>
      <c r="J22" s="9"/>
      <c r="K22" s="9"/>
      <c r="L22" s="9"/>
      <c r="M22" s="9"/>
      <c r="N22" s="20">
        <f t="shared" si="0"/>
        <v>3</v>
      </c>
      <c r="O22" s="41">
        <f t="shared" si="2"/>
        <v>6.0701889882522619E-2</v>
      </c>
      <c r="P22" s="8"/>
      <c r="Q22" s="8"/>
    </row>
    <row r="23" spans="1:17" s="6" customFormat="1" ht="17.100000000000001" customHeight="1" thickBot="1" x14ac:dyDescent="0.25">
      <c r="A23" s="7"/>
      <c r="B23" s="31" t="s">
        <v>67</v>
      </c>
      <c r="C23" s="42"/>
      <c r="D23" s="21"/>
      <c r="E23" s="21">
        <v>3</v>
      </c>
      <c r="F23" s="21"/>
      <c r="G23" s="21">
        <v>6</v>
      </c>
      <c r="H23" s="21">
        <v>2</v>
      </c>
      <c r="I23" s="21"/>
      <c r="J23" s="21"/>
      <c r="K23" s="21"/>
      <c r="L23" s="21"/>
      <c r="M23" s="21"/>
      <c r="N23" s="20">
        <f t="shared" si="0"/>
        <v>11</v>
      </c>
      <c r="O23" s="41">
        <f t="shared" si="2"/>
        <v>0.22257359623591624</v>
      </c>
      <c r="P23" s="8"/>
      <c r="Q23" s="8"/>
    </row>
    <row r="24" spans="1:17" s="6" customFormat="1" ht="17.100000000000001" customHeight="1" thickBot="1" x14ac:dyDescent="0.25">
      <c r="A24" s="7"/>
      <c r="B24" s="31" t="s">
        <v>68</v>
      </c>
      <c r="C24" s="42">
        <v>1</v>
      </c>
      <c r="D24" s="21"/>
      <c r="E24" s="21">
        <v>3</v>
      </c>
      <c r="F24" s="21"/>
      <c r="G24" s="21">
        <v>3</v>
      </c>
      <c r="H24" s="21"/>
      <c r="I24" s="21"/>
      <c r="J24" s="21"/>
      <c r="K24" s="21"/>
      <c r="L24" s="21"/>
      <c r="M24" s="21"/>
      <c r="N24" s="20">
        <f t="shared" si="0"/>
        <v>7</v>
      </c>
      <c r="O24" s="41">
        <f t="shared" si="2"/>
        <v>0.14163774305921945</v>
      </c>
      <c r="P24" s="8"/>
      <c r="Q24" s="8"/>
    </row>
    <row r="25" spans="1:17" s="6" customFormat="1" ht="17.100000000000001" customHeight="1" thickBot="1" x14ac:dyDescent="0.25">
      <c r="A25" s="7"/>
      <c r="B25" s="43" t="s">
        <v>42</v>
      </c>
      <c r="C25" s="44">
        <v>10</v>
      </c>
      <c r="D25" s="19">
        <v>8</v>
      </c>
      <c r="E25" s="19">
        <v>12</v>
      </c>
      <c r="F25" s="19">
        <v>10</v>
      </c>
      <c r="G25" s="19">
        <v>8</v>
      </c>
      <c r="H25" s="19">
        <v>8</v>
      </c>
      <c r="I25" s="19"/>
      <c r="J25" s="19"/>
      <c r="K25" s="19"/>
      <c r="L25" s="19"/>
      <c r="M25" s="19"/>
      <c r="N25" s="20">
        <f t="shared" si="0"/>
        <v>56</v>
      </c>
      <c r="O25" s="41">
        <f t="shared" si="2"/>
        <v>1.1331019444737556</v>
      </c>
      <c r="P25" s="8"/>
      <c r="Q25" s="8"/>
    </row>
    <row r="26" spans="1:17" s="6" customFormat="1" ht="18" customHeight="1" thickBot="1" x14ac:dyDescent="0.25">
      <c r="A26" s="7"/>
      <c r="B26" s="45" t="s">
        <v>0</v>
      </c>
      <c r="C26" s="25">
        <f t="shared" ref="C26:N26" si="3">SUM(C19:C25)</f>
        <v>67</v>
      </c>
      <c r="D26" s="25">
        <f t="shared" si="3"/>
        <v>54</v>
      </c>
      <c r="E26" s="25">
        <f t="shared" si="3"/>
        <v>84</v>
      </c>
      <c r="F26" s="25">
        <f t="shared" si="3"/>
        <v>72</v>
      </c>
      <c r="G26" s="25">
        <f t="shared" si="3"/>
        <v>61</v>
      </c>
      <c r="H26" s="25">
        <f t="shared" si="3"/>
        <v>52</v>
      </c>
      <c r="I26" s="46">
        <f t="shared" si="3"/>
        <v>0</v>
      </c>
      <c r="J26" s="46">
        <f t="shared" si="3"/>
        <v>0</v>
      </c>
      <c r="K26" s="46">
        <f t="shared" si="3"/>
        <v>0</v>
      </c>
      <c r="L26" s="46">
        <f t="shared" si="3"/>
        <v>0</v>
      </c>
      <c r="M26" s="46">
        <f t="shared" si="3"/>
        <v>0</v>
      </c>
      <c r="N26" s="46">
        <f t="shared" si="3"/>
        <v>390</v>
      </c>
      <c r="O26" s="8"/>
      <c r="P26" s="8"/>
      <c r="Q26" s="8"/>
    </row>
    <row r="27" spans="1:17" s="6" customFormat="1" ht="15.95" customHeight="1" thickBot="1" x14ac:dyDescent="0.25">
      <c r="A27" s="7"/>
      <c r="B27" s="18"/>
      <c r="C27" s="18"/>
      <c r="D27" s="47"/>
      <c r="E27" s="48"/>
      <c r="F27" s="511" t="s">
        <v>51</v>
      </c>
      <c r="G27" s="512"/>
      <c r="H27" s="512"/>
      <c r="I27" s="512"/>
      <c r="J27" s="512"/>
      <c r="K27" s="512"/>
      <c r="L27" s="512"/>
      <c r="M27" s="512"/>
      <c r="N27" s="513"/>
      <c r="O27" s="41">
        <f>(100000/9884371)*(N26/6)*12</f>
        <v>7.8912456847279397</v>
      </c>
      <c r="P27" s="8"/>
      <c r="Q27" s="8"/>
    </row>
    <row r="28" spans="1:17" s="6" customFormat="1" ht="15.95" customHeight="1" x14ac:dyDescent="0.2">
      <c r="A28" s="10"/>
      <c r="B28" s="14"/>
      <c r="C28" s="14"/>
      <c r="D28" s="13"/>
      <c r="E28" s="12"/>
      <c r="F28" s="12"/>
      <c r="G28" s="12"/>
      <c r="H28" s="12"/>
      <c r="I28" s="17"/>
      <c r="J28" s="17"/>
      <c r="K28" s="17"/>
      <c r="L28" s="17"/>
      <c r="M28" s="17"/>
      <c r="N28" s="17"/>
      <c r="O28" s="16"/>
    </row>
    <row r="29" spans="1:17" ht="18.75" customHeight="1" thickBot="1" x14ac:dyDescent="0.35">
      <c r="A29" s="3"/>
      <c r="B29" s="501" t="s">
        <v>48</v>
      </c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</row>
    <row r="30" spans="1:17" ht="21.75" customHeight="1" thickBot="1" x14ac:dyDescent="0.35">
      <c r="B30" s="35" t="s">
        <v>7</v>
      </c>
      <c r="C30" s="36" t="s">
        <v>70</v>
      </c>
      <c r="D30" s="36" t="s">
        <v>71</v>
      </c>
      <c r="E30" s="36" t="s">
        <v>72</v>
      </c>
      <c r="F30" s="36" t="s">
        <v>73</v>
      </c>
      <c r="G30" s="36" t="s">
        <v>74</v>
      </c>
      <c r="H30" s="36" t="s">
        <v>75</v>
      </c>
      <c r="I30" s="36" t="s">
        <v>76</v>
      </c>
      <c r="J30" s="36" t="s">
        <v>77</v>
      </c>
      <c r="K30" s="36" t="s">
        <v>78</v>
      </c>
      <c r="L30" s="36" t="s">
        <v>79</v>
      </c>
      <c r="M30" s="36" t="s">
        <v>80</v>
      </c>
      <c r="N30" s="37" t="s">
        <v>0</v>
      </c>
      <c r="O30" s="33" t="s">
        <v>49</v>
      </c>
    </row>
    <row r="31" spans="1:17" ht="17.100000000000001" customHeight="1" thickBot="1" x14ac:dyDescent="0.25">
      <c r="B31" s="49" t="s">
        <v>41</v>
      </c>
      <c r="C31" s="50">
        <v>2</v>
      </c>
      <c r="D31" s="51">
        <v>2</v>
      </c>
      <c r="E31" s="51">
        <v>1</v>
      </c>
      <c r="F31" s="51"/>
      <c r="G31" s="51"/>
      <c r="H31" s="51">
        <v>2</v>
      </c>
      <c r="I31" s="51"/>
      <c r="J31" s="51"/>
      <c r="K31" s="51"/>
      <c r="L31" s="51"/>
      <c r="M31" s="51"/>
      <c r="N31" s="52">
        <f>SUM(C31:M31)</f>
        <v>7</v>
      </c>
      <c r="O31" s="41">
        <f>(100000/9884371)*(N31/6)*12</f>
        <v>0.14163774305921945</v>
      </c>
    </row>
    <row r="32" spans="1:17" ht="17.100000000000001" customHeight="1" thickBot="1" x14ac:dyDescent="0.25">
      <c r="B32" s="53" t="s">
        <v>64</v>
      </c>
      <c r="C32" s="54"/>
      <c r="D32" s="15"/>
      <c r="E32" s="15">
        <v>1</v>
      </c>
      <c r="F32" s="15">
        <v>2</v>
      </c>
      <c r="G32" s="15">
        <v>1</v>
      </c>
      <c r="H32" s="15"/>
      <c r="I32" s="15"/>
      <c r="J32" s="15"/>
      <c r="K32" s="15"/>
      <c r="L32" s="15"/>
      <c r="M32" s="15"/>
      <c r="N32" s="28">
        <f t="shared" ref="N32:N38" si="4">SUM(C32:M32)</f>
        <v>4</v>
      </c>
      <c r="O32" s="41">
        <f t="shared" ref="O32:O41" si="5">(100000/9884371)*(N32/6)*12</f>
        <v>8.0935853176696826E-2</v>
      </c>
    </row>
    <row r="33" spans="1:21" ht="17.100000000000001" customHeight="1" thickBot="1" x14ac:dyDescent="0.25">
      <c r="B33" s="31" t="s">
        <v>34</v>
      </c>
      <c r="C33" s="30">
        <v>12</v>
      </c>
      <c r="D33" s="9">
        <v>11</v>
      </c>
      <c r="E33" s="9">
        <v>8</v>
      </c>
      <c r="F33" s="9">
        <v>9</v>
      </c>
      <c r="G33" s="9">
        <v>9</v>
      </c>
      <c r="H33" s="9">
        <v>6</v>
      </c>
      <c r="I33" s="9"/>
      <c r="J33" s="9"/>
      <c r="K33" s="9"/>
      <c r="L33" s="9"/>
      <c r="M33" s="9"/>
      <c r="N33" s="28">
        <f t="shared" si="4"/>
        <v>55</v>
      </c>
      <c r="O33" s="41">
        <f t="shared" si="5"/>
        <v>1.1128679811795812</v>
      </c>
    </row>
    <row r="34" spans="1:21" ht="17.100000000000001" hidden="1" customHeight="1" thickBot="1" x14ac:dyDescent="0.25">
      <c r="B34" s="31" t="s">
        <v>33</v>
      </c>
      <c r="C34" s="30"/>
      <c r="D34" s="9"/>
      <c r="E34" s="9"/>
      <c r="F34" s="9"/>
      <c r="G34" s="9"/>
      <c r="H34" s="9"/>
      <c r="I34" s="9"/>
      <c r="J34" s="9"/>
      <c r="K34" s="9"/>
      <c r="L34" s="9"/>
      <c r="M34" s="9"/>
      <c r="N34" s="28"/>
      <c r="O34" s="41">
        <f t="shared" si="5"/>
        <v>0</v>
      </c>
    </row>
    <row r="35" spans="1:21" ht="17.100000000000001" customHeight="1" thickBot="1" x14ac:dyDescent="0.25">
      <c r="B35" s="55" t="s">
        <v>45</v>
      </c>
      <c r="C35" s="56">
        <v>1</v>
      </c>
      <c r="D35" s="9">
        <v>1</v>
      </c>
      <c r="E35" s="9">
        <v>3</v>
      </c>
      <c r="F35" s="9">
        <v>3</v>
      </c>
      <c r="G35" s="9">
        <v>1</v>
      </c>
      <c r="H35" s="9">
        <v>2</v>
      </c>
      <c r="I35" s="9"/>
      <c r="J35" s="9"/>
      <c r="K35" s="9"/>
      <c r="L35" s="9"/>
      <c r="M35" s="9"/>
      <c r="N35" s="28">
        <f t="shared" si="4"/>
        <v>11</v>
      </c>
      <c r="O35" s="41">
        <f t="shared" si="5"/>
        <v>0.22257359623591624</v>
      </c>
    </row>
    <row r="36" spans="1:21" ht="17.100000000000001" customHeight="1" thickBot="1" x14ac:dyDescent="0.25">
      <c r="B36" s="31" t="s">
        <v>35</v>
      </c>
      <c r="C36" s="30">
        <v>49</v>
      </c>
      <c r="D36" s="9">
        <v>43</v>
      </c>
      <c r="E36" s="9">
        <v>53</v>
      </c>
      <c r="F36" s="9">
        <v>69</v>
      </c>
      <c r="G36" s="9">
        <v>48</v>
      </c>
      <c r="H36" s="9">
        <v>45</v>
      </c>
      <c r="I36" s="9"/>
      <c r="J36" s="9"/>
      <c r="K36" s="9"/>
      <c r="L36" s="9"/>
      <c r="M36" s="9"/>
      <c r="N36" s="28">
        <f t="shared" si="4"/>
        <v>307</v>
      </c>
      <c r="O36" s="41">
        <f t="shared" si="5"/>
        <v>6.211826731311481</v>
      </c>
    </row>
    <row r="37" spans="1:21" ht="17.100000000000001" customHeight="1" thickBot="1" x14ac:dyDescent="0.25">
      <c r="B37" s="31" t="s">
        <v>65</v>
      </c>
      <c r="C37" s="30">
        <v>1</v>
      </c>
      <c r="D37" s="9"/>
      <c r="E37" s="9"/>
      <c r="F37" s="9">
        <v>1</v>
      </c>
      <c r="G37" s="9">
        <v>3</v>
      </c>
      <c r="H37" s="9">
        <v>1</v>
      </c>
      <c r="I37" s="9"/>
      <c r="J37" s="9"/>
      <c r="K37" s="9"/>
      <c r="L37" s="9"/>
      <c r="M37" s="9"/>
      <c r="N37" s="28">
        <f>SUM(C37:M37)</f>
        <v>6</v>
      </c>
      <c r="O37" s="41">
        <f t="shared" si="5"/>
        <v>0.12140377976504524</v>
      </c>
    </row>
    <row r="38" spans="1:21" ht="17.100000000000001" customHeight="1" thickBot="1" x14ac:dyDescent="0.25">
      <c r="B38" s="31" t="s">
        <v>83</v>
      </c>
      <c r="C38" s="30">
        <v>12</v>
      </c>
      <c r="D38" s="9">
        <v>7</v>
      </c>
      <c r="E38" s="9">
        <v>8</v>
      </c>
      <c r="F38" s="9">
        <v>7</v>
      </c>
      <c r="G38" s="9">
        <v>19</v>
      </c>
      <c r="H38" s="9">
        <v>9</v>
      </c>
      <c r="I38" s="9"/>
      <c r="J38" s="9"/>
      <c r="K38" s="9"/>
      <c r="L38" s="9"/>
      <c r="M38" s="9"/>
      <c r="N38" s="28">
        <f t="shared" si="4"/>
        <v>62</v>
      </c>
      <c r="O38" s="41">
        <f t="shared" si="5"/>
        <v>1.2545057242388009</v>
      </c>
    </row>
    <row r="39" spans="1:21" ht="17.100000000000001" customHeight="1" thickBot="1" x14ac:dyDescent="0.25">
      <c r="B39" s="79" t="s">
        <v>66</v>
      </c>
      <c r="C39" s="80"/>
      <c r="D39" s="81"/>
      <c r="E39" s="81"/>
      <c r="F39" s="81"/>
      <c r="G39" s="81">
        <v>11</v>
      </c>
      <c r="H39" s="81"/>
      <c r="I39" s="81"/>
      <c r="J39" s="81"/>
      <c r="K39" s="81"/>
      <c r="L39" s="81"/>
      <c r="M39" s="81"/>
      <c r="N39" s="82">
        <f>SUM(C39:M39)</f>
        <v>11</v>
      </c>
      <c r="O39" s="41">
        <f t="shared" si="5"/>
        <v>0.22257359623591624</v>
      </c>
    </row>
    <row r="40" spans="1:21" ht="17.100000000000001" customHeight="1" thickBot="1" x14ac:dyDescent="0.25">
      <c r="B40" s="83" t="s">
        <v>44</v>
      </c>
      <c r="C40" s="84"/>
      <c r="D40" s="85"/>
      <c r="E40" s="85">
        <v>7</v>
      </c>
      <c r="F40" s="85"/>
      <c r="G40" s="85"/>
      <c r="H40" s="85">
        <v>1</v>
      </c>
      <c r="I40" s="85"/>
      <c r="J40" s="85"/>
      <c r="K40" s="85"/>
      <c r="L40" s="85"/>
      <c r="M40" s="85"/>
      <c r="N40" s="23">
        <f>SUM(C40:M40)</f>
        <v>8</v>
      </c>
      <c r="O40" s="41">
        <f t="shared" si="5"/>
        <v>0.16187170635339365</v>
      </c>
    </row>
    <row r="41" spans="1:21" ht="17.100000000000001" customHeight="1" thickBot="1" x14ac:dyDescent="0.25">
      <c r="B41" s="86" t="s">
        <v>69</v>
      </c>
      <c r="C41" s="87"/>
      <c r="D41" s="88"/>
      <c r="E41" s="88"/>
      <c r="F41" s="88"/>
      <c r="G41" s="88">
        <v>1</v>
      </c>
      <c r="H41" s="88"/>
      <c r="I41" s="88"/>
      <c r="J41" s="88"/>
      <c r="K41" s="88"/>
      <c r="L41" s="88"/>
      <c r="M41" s="88"/>
      <c r="N41" s="32">
        <f>SUM(C41:M41)</f>
        <v>1</v>
      </c>
      <c r="O41" s="41">
        <f t="shared" si="5"/>
        <v>2.0233963294174206E-2</v>
      </c>
    </row>
    <row r="42" spans="1:21" ht="18" customHeight="1" thickBot="1" x14ac:dyDescent="0.25">
      <c r="B42" s="57" t="s">
        <v>0</v>
      </c>
      <c r="C42" s="58">
        <f>SUM(C31:C41)</f>
        <v>77</v>
      </c>
      <c r="D42" s="58">
        <f t="shared" ref="D42:N42" si="6">SUM(D31:D41)</f>
        <v>64</v>
      </c>
      <c r="E42" s="58">
        <f t="shared" si="6"/>
        <v>81</v>
      </c>
      <c r="F42" s="58">
        <f t="shared" si="6"/>
        <v>91</v>
      </c>
      <c r="G42" s="58">
        <f t="shared" si="6"/>
        <v>93</v>
      </c>
      <c r="H42" s="58">
        <f t="shared" si="6"/>
        <v>66</v>
      </c>
      <c r="I42" s="59">
        <f t="shared" si="6"/>
        <v>0</v>
      </c>
      <c r="J42" s="59">
        <f t="shared" si="6"/>
        <v>0</v>
      </c>
      <c r="K42" s="59">
        <f t="shared" si="6"/>
        <v>0</v>
      </c>
      <c r="L42" s="59">
        <f t="shared" si="6"/>
        <v>0</v>
      </c>
      <c r="M42" s="59">
        <f t="shared" si="6"/>
        <v>0</v>
      </c>
      <c r="N42" s="59">
        <f t="shared" si="6"/>
        <v>472</v>
      </c>
      <c r="O42" s="24"/>
    </row>
    <row r="43" spans="1:21" ht="15.75" customHeight="1" thickBot="1" x14ac:dyDescent="0.25">
      <c r="B43" s="60"/>
      <c r="C43" s="60"/>
      <c r="D43" s="61"/>
      <c r="E43" s="62"/>
      <c r="F43" s="511" t="s">
        <v>51</v>
      </c>
      <c r="G43" s="512"/>
      <c r="H43" s="512"/>
      <c r="I43" s="512"/>
      <c r="J43" s="512"/>
      <c r="K43" s="512"/>
      <c r="L43" s="512"/>
      <c r="M43" s="512"/>
      <c r="N43" s="513"/>
      <c r="O43" s="41">
        <f>(100000/9884371)*(N42/6)*12</f>
        <v>9.5504306748502259</v>
      </c>
    </row>
    <row r="44" spans="1:21" ht="24.95" customHeight="1" thickBot="1" x14ac:dyDescent="0.25">
      <c r="B44" s="501" t="s">
        <v>63</v>
      </c>
      <c r="C44" s="501"/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</row>
    <row r="45" spans="1:21" ht="24" customHeight="1" thickBot="1" x14ac:dyDescent="0.35">
      <c r="B45" s="63" t="s">
        <v>7</v>
      </c>
      <c r="C45" s="64" t="s">
        <v>70</v>
      </c>
      <c r="D45" s="64" t="s">
        <v>71</v>
      </c>
      <c r="E45" s="64" t="s">
        <v>72</v>
      </c>
      <c r="F45" s="64" t="s">
        <v>73</v>
      </c>
      <c r="G45" s="64" t="s">
        <v>74</v>
      </c>
      <c r="H45" s="64" t="s">
        <v>75</v>
      </c>
      <c r="I45" s="64" t="s">
        <v>76</v>
      </c>
      <c r="J45" s="64" t="s">
        <v>77</v>
      </c>
      <c r="K45" s="64" t="s">
        <v>78</v>
      </c>
      <c r="L45" s="64" t="s">
        <v>79</v>
      </c>
      <c r="M45" s="64" t="s">
        <v>80</v>
      </c>
      <c r="N45" s="65" t="s">
        <v>0</v>
      </c>
      <c r="O45" s="514"/>
      <c r="P45" s="514"/>
      <c r="Q45" s="514"/>
      <c r="R45" s="514"/>
      <c r="S45" s="514"/>
    </row>
    <row r="46" spans="1:21" ht="15" customHeight="1" x14ac:dyDescent="0.2">
      <c r="B46" s="66" t="s">
        <v>61</v>
      </c>
      <c r="C46" s="67">
        <v>17</v>
      </c>
      <c r="D46" s="51">
        <v>18</v>
      </c>
      <c r="E46" s="51">
        <v>10</v>
      </c>
      <c r="F46" s="51">
        <v>25</v>
      </c>
      <c r="G46" s="51">
        <v>13</v>
      </c>
      <c r="H46" s="51">
        <v>21</v>
      </c>
      <c r="I46" s="51"/>
      <c r="J46" s="51"/>
      <c r="K46" s="51"/>
      <c r="L46" s="51"/>
      <c r="M46" s="51"/>
      <c r="N46" s="52">
        <f>SUM(C46:M46)</f>
        <v>104</v>
      </c>
    </row>
    <row r="47" spans="1:21" ht="15" customHeight="1" x14ac:dyDescent="0.2">
      <c r="B47" s="55" t="s">
        <v>62</v>
      </c>
      <c r="C47" s="56"/>
      <c r="D47" s="9">
        <v>2</v>
      </c>
      <c r="E47" s="9">
        <v>1</v>
      </c>
      <c r="F47" s="9"/>
      <c r="G47" s="9">
        <v>1</v>
      </c>
      <c r="H47" s="9"/>
      <c r="I47" s="9"/>
      <c r="J47" s="9"/>
      <c r="K47" s="9"/>
      <c r="L47" s="9"/>
      <c r="M47" s="9"/>
      <c r="N47" s="26">
        <f>SUM(C47:M47)</f>
        <v>4</v>
      </c>
    </row>
    <row r="48" spans="1:21" ht="15" customHeight="1" thickBot="1" x14ac:dyDescent="0.25">
      <c r="A48" s="24"/>
      <c r="B48" s="68" t="s">
        <v>81</v>
      </c>
      <c r="C48" s="69"/>
      <c r="D48" s="19">
        <v>1</v>
      </c>
      <c r="E48" s="19">
        <v>1</v>
      </c>
      <c r="F48" s="19">
        <v>2</v>
      </c>
      <c r="G48" s="19"/>
      <c r="H48" s="19"/>
      <c r="I48" s="19"/>
      <c r="J48" s="19"/>
      <c r="K48" s="19"/>
      <c r="L48" s="19"/>
      <c r="M48" s="19"/>
      <c r="N48" s="27">
        <f>SUM(C48:M48)</f>
        <v>4</v>
      </c>
      <c r="O48" s="24"/>
      <c r="P48" s="24"/>
      <c r="Q48" s="24"/>
      <c r="R48" s="24"/>
      <c r="S48" s="24"/>
      <c r="T48" s="24"/>
      <c r="U48" s="24"/>
    </row>
    <row r="49" spans="1:21" ht="16.5" customHeight="1" thickBot="1" x14ac:dyDescent="0.25">
      <c r="A49" s="24"/>
      <c r="B49" s="70" t="s">
        <v>0</v>
      </c>
      <c r="C49" s="71">
        <f>SUM(C46:C48)</f>
        <v>17</v>
      </c>
      <c r="D49" s="71">
        <f t="shared" ref="D49:N49" si="7">SUM(D46:D48)</f>
        <v>21</v>
      </c>
      <c r="E49" s="71">
        <f t="shared" si="7"/>
        <v>12</v>
      </c>
      <c r="F49" s="71">
        <f t="shared" si="7"/>
        <v>27</v>
      </c>
      <c r="G49" s="71">
        <f t="shared" si="7"/>
        <v>14</v>
      </c>
      <c r="H49" s="71">
        <f t="shared" si="7"/>
        <v>21</v>
      </c>
      <c r="I49" s="71">
        <f t="shared" si="7"/>
        <v>0</v>
      </c>
      <c r="J49" s="71">
        <f t="shared" si="7"/>
        <v>0</v>
      </c>
      <c r="K49" s="71">
        <f t="shared" si="7"/>
        <v>0</v>
      </c>
      <c r="L49" s="71">
        <f t="shared" si="7"/>
        <v>0</v>
      </c>
      <c r="M49" s="71">
        <f t="shared" si="7"/>
        <v>0</v>
      </c>
      <c r="N49" s="71">
        <f t="shared" si="7"/>
        <v>112</v>
      </c>
      <c r="O49" s="24"/>
      <c r="P49" s="24"/>
      <c r="Q49" s="24"/>
      <c r="R49" s="24"/>
      <c r="S49" s="24"/>
      <c r="T49" s="24"/>
      <c r="U49" s="24"/>
    </row>
    <row r="50" spans="1:21" ht="15.75" customHeight="1" thickBot="1" x14ac:dyDescent="0.25">
      <c r="A50" s="24"/>
      <c r="B50" s="60"/>
      <c r="C50" s="60"/>
      <c r="D50" s="72"/>
      <c r="E50" s="62"/>
      <c r="F50" s="511" t="s">
        <v>51</v>
      </c>
      <c r="G50" s="512"/>
      <c r="H50" s="512"/>
      <c r="I50" s="512"/>
      <c r="J50" s="512"/>
      <c r="K50" s="512"/>
      <c r="L50" s="512"/>
      <c r="M50" s="512"/>
      <c r="N50" s="513"/>
      <c r="O50" s="515">
        <f>(100000/9884371)*(N46/6)*12</f>
        <v>2.1043321825941175</v>
      </c>
      <c r="P50" s="516">
        <f>(100000/9755954)*(O50/8)*12</f>
        <v>3.2354583405079365E-2</v>
      </c>
      <c r="Q50" s="516">
        <f>(100000/9755954)*(P50/8)*12</f>
        <v>4.9745903996286831E-4</v>
      </c>
      <c r="R50" s="516">
        <f>(100000/9755954)*(Q50/8)*12</f>
        <v>7.6485452877730092E-6</v>
      </c>
      <c r="S50" s="517">
        <f>(100000/9755954)*(R50/8)*12</f>
        <v>1.175981142557613E-7</v>
      </c>
      <c r="T50" s="73"/>
      <c r="U50" s="24"/>
    </row>
    <row r="51" spans="1:21" ht="15.75" customHeight="1" x14ac:dyDescent="0.2">
      <c r="A51" s="24"/>
      <c r="B51" s="60"/>
      <c r="C51" s="60"/>
      <c r="D51" s="72"/>
      <c r="E51" s="72"/>
      <c r="F51" s="72"/>
      <c r="G51" s="72"/>
      <c r="H51" s="60"/>
      <c r="I51" s="89"/>
      <c r="J51" s="89"/>
      <c r="K51" s="89"/>
      <c r="L51" s="89"/>
      <c r="M51" s="89"/>
      <c r="N51" s="89"/>
      <c r="O51" s="91"/>
      <c r="P51" s="91"/>
      <c r="Q51" s="91"/>
      <c r="R51" s="91"/>
      <c r="S51" s="91"/>
      <c r="T51" s="90"/>
      <c r="U51" s="24"/>
    </row>
    <row r="52" spans="1:21" ht="15.75" customHeight="1" x14ac:dyDescent="0.2">
      <c r="A52" s="24"/>
      <c r="B52" s="60"/>
      <c r="C52" s="60"/>
      <c r="D52" s="72"/>
      <c r="E52" s="72"/>
      <c r="F52" s="72"/>
      <c r="G52" s="72"/>
      <c r="H52" s="60"/>
      <c r="I52" s="89"/>
      <c r="J52" s="89"/>
      <c r="K52" s="89"/>
      <c r="L52" s="89"/>
      <c r="M52" s="89"/>
      <c r="N52" s="89"/>
      <c r="O52" s="91"/>
      <c r="P52" s="91"/>
      <c r="Q52" s="91"/>
      <c r="R52" s="91"/>
      <c r="S52" s="91"/>
      <c r="T52" s="90"/>
      <c r="U52" s="24"/>
    </row>
    <row r="53" spans="1:21" ht="15.75" customHeight="1" x14ac:dyDescent="0.2">
      <c r="A53" s="24"/>
      <c r="B53" s="60"/>
      <c r="C53" s="60"/>
      <c r="D53" s="72"/>
      <c r="E53" s="72"/>
      <c r="F53" s="72"/>
      <c r="G53" s="72"/>
      <c r="H53" s="60"/>
      <c r="I53" s="89"/>
      <c r="J53" s="89"/>
      <c r="K53" s="89"/>
      <c r="L53" s="89"/>
      <c r="M53" s="89"/>
      <c r="N53" s="89"/>
      <c r="O53" s="91"/>
      <c r="P53" s="91"/>
      <c r="Q53" s="91"/>
      <c r="R53" s="91"/>
      <c r="S53" s="91"/>
      <c r="T53" s="90"/>
      <c r="U53" s="24"/>
    </row>
    <row r="54" spans="1:21" ht="15.75" customHeight="1" x14ac:dyDescent="0.2">
      <c r="A54" s="24"/>
      <c r="B54" s="60"/>
      <c r="C54" s="60"/>
      <c r="D54" s="72"/>
      <c r="E54" s="72"/>
      <c r="F54" s="72"/>
      <c r="G54" s="72"/>
      <c r="H54" s="60"/>
      <c r="I54" s="89"/>
      <c r="J54" s="89"/>
      <c r="K54" s="89"/>
      <c r="L54" s="89"/>
      <c r="M54" s="89"/>
      <c r="N54" s="89"/>
      <c r="O54" s="91"/>
      <c r="P54" s="91"/>
      <c r="Q54" s="91"/>
      <c r="R54" s="91"/>
      <c r="S54" s="91"/>
      <c r="T54" s="90"/>
      <c r="U54" s="24"/>
    </row>
    <row r="55" spans="1:21" ht="15.75" customHeight="1" x14ac:dyDescent="0.2">
      <c r="A55" s="24"/>
      <c r="B55" s="60"/>
      <c r="C55" s="60"/>
      <c r="D55" s="72"/>
      <c r="E55" s="72"/>
      <c r="F55" s="72"/>
      <c r="G55" s="72"/>
      <c r="H55" s="60"/>
      <c r="I55" s="89"/>
      <c r="J55" s="89"/>
      <c r="K55" s="89"/>
      <c r="L55" s="89"/>
      <c r="M55" s="89"/>
      <c r="N55" s="89"/>
      <c r="O55" s="91"/>
      <c r="P55" s="91"/>
      <c r="Q55" s="91"/>
      <c r="R55" s="91"/>
      <c r="S55" s="91"/>
      <c r="T55" s="90"/>
      <c r="U55" s="24"/>
    </row>
    <row r="56" spans="1:21" ht="24.95" customHeight="1" thickBot="1" x14ac:dyDescent="0.4">
      <c r="A56" s="24"/>
      <c r="B56" s="518" t="s">
        <v>36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24"/>
      <c r="U56" s="24"/>
    </row>
    <row r="57" spans="1:21" ht="24" customHeight="1" thickBot="1" x14ac:dyDescent="0.35">
      <c r="A57" s="24"/>
      <c r="B57" s="35" t="s">
        <v>7</v>
      </c>
      <c r="C57" s="36" t="s">
        <v>70</v>
      </c>
      <c r="D57" s="36" t="s">
        <v>71</v>
      </c>
      <c r="E57" s="36" t="s">
        <v>72</v>
      </c>
      <c r="F57" s="36" t="s">
        <v>73</v>
      </c>
      <c r="G57" s="36" t="s">
        <v>74</v>
      </c>
      <c r="H57" s="36" t="s">
        <v>75</v>
      </c>
      <c r="I57" s="36" t="s">
        <v>76</v>
      </c>
      <c r="J57" s="36" t="s">
        <v>77</v>
      </c>
      <c r="K57" s="36" t="s">
        <v>78</v>
      </c>
      <c r="L57" s="36" t="s">
        <v>79</v>
      </c>
      <c r="M57" s="36" t="s">
        <v>80</v>
      </c>
      <c r="N57" s="34" t="s">
        <v>0</v>
      </c>
      <c r="O57" s="519"/>
      <c r="P57" s="519"/>
      <c r="Q57" s="519"/>
      <c r="R57" s="519"/>
      <c r="S57" s="519"/>
      <c r="T57" s="24"/>
      <c r="U57" s="24"/>
    </row>
    <row r="58" spans="1:21" ht="18" customHeight="1" thickBot="1" x14ac:dyDescent="0.25">
      <c r="A58" s="24"/>
      <c r="B58" s="74" t="s">
        <v>36</v>
      </c>
      <c r="C58" s="75">
        <v>30</v>
      </c>
      <c r="D58" s="76">
        <v>32</v>
      </c>
      <c r="E58" s="76">
        <v>30</v>
      </c>
      <c r="F58" s="77">
        <v>39</v>
      </c>
      <c r="G58" s="77">
        <v>53</v>
      </c>
      <c r="H58" s="77">
        <v>33</v>
      </c>
      <c r="I58" s="77"/>
      <c r="J58" s="77"/>
      <c r="K58" s="77"/>
      <c r="L58" s="77"/>
      <c r="M58" s="77"/>
      <c r="N58" s="22">
        <f>SUM(C58:M58)</f>
        <v>217</v>
      </c>
      <c r="O58" s="24"/>
      <c r="P58" s="24"/>
      <c r="Q58" s="24"/>
      <c r="R58" s="24"/>
      <c r="S58" s="24"/>
      <c r="T58" s="24"/>
      <c r="U58" s="24"/>
    </row>
    <row r="59" spans="1:21" ht="17.25" customHeight="1" thickBot="1" x14ac:dyDescent="0.25">
      <c r="A59" s="24"/>
      <c r="B59" s="60"/>
      <c r="C59" s="60"/>
      <c r="D59" s="61"/>
      <c r="E59" s="62"/>
      <c r="F59" s="511" t="s">
        <v>51</v>
      </c>
      <c r="G59" s="512"/>
      <c r="H59" s="512"/>
      <c r="I59" s="512"/>
      <c r="J59" s="512"/>
      <c r="K59" s="512"/>
      <c r="L59" s="512"/>
      <c r="M59" s="512"/>
      <c r="N59" s="513"/>
      <c r="O59" s="507">
        <f>(100000/9884371)*(N58/6)*12</f>
        <v>4.3907700348358025</v>
      </c>
      <c r="P59" s="508">
        <f>(100000/9755954)*(O59/8)*12</f>
        <v>6.7509082681752125E-2</v>
      </c>
      <c r="Q59" s="508">
        <f>(100000/9755954)*(P59/8)*12</f>
        <v>1.0379674199225233E-3</v>
      </c>
      <c r="R59" s="508">
        <f>(100000/9755954)*(Q59/8)*12</f>
        <v>1.5958983917757147E-5</v>
      </c>
      <c r="S59" s="509">
        <f>(100000/9755954)*(R59/8)*12</f>
        <v>2.4537298839904047E-7</v>
      </c>
      <c r="T59" s="24"/>
      <c r="U59" s="24"/>
    </row>
    <row r="60" spans="1:21" ht="14.1" customHeight="1" thickBot="1" x14ac:dyDescent="0.25">
      <c r="A60" s="24"/>
      <c r="B60" s="60"/>
      <c r="C60" s="60"/>
      <c r="D60" s="60"/>
      <c r="E60" s="72"/>
      <c r="F60" s="60"/>
      <c r="G60" s="60"/>
      <c r="H60" s="60"/>
      <c r="I60" s="60"/>
      <c r="J60" s="60"/>
      <c r="K60" s="60"/>
      <c r="L60" s="60"/>
      <c r="M60" s="60"/>
      <c r="N60" s="60"/>
      <c r="O60" s="24"/>
      <c r="P60" s="24"/>
      <c r="Q60" s="24"/>
      <c r="R60" s="24"/>
      <c r="S60" s="24"/>
      <c r="T60" s="24"/>
      <c r="U60" s="24"/>
    </row>
    <row r="61" spans="1:21" ht="18" customHeight="1" thickBot="1" x14ac:dyDescent="0.25">
      <c r="A61" s="24"/>
      <c r="B61" s="60"/>
      <c r="C61" s="60"/>
      <c r="D61" s="72"/>
      <c r="E61" s="78"/>
      <c r="F61" s="511" t="s">
        <v>82</v>
      </c>
      <c r="G61" s="512"/>
      <c r="H61" s="512"/>
      <c r="I61" s="512"/>
      <c r="J61" s="512"/>
      <c r="K61" s="512"/>
      <c r="L61" s="512"/>
      <c r="M61" s="512"/>
      <c r="N61" s="513"/>
      <c r="O61" s="510">
        <f>(100000/9884371)*(1378/6)*12</f>
        <v>27.882401419372052</v>
      </c>
      <c r="P61" s="510">
        <f>(100000/9755954)*(O61/8)*12</f>
        <v>0.42869823011730152</v>
      </c>
      <c r="Q61" s="510">
        <f>(100000/9755954)*(P61/8)*12</f>
        <v>6.5913322795080036E-3</v>
      </c>
      <c r="R61" s="510">
        <f>(100000/9755954)*(Q61/8)*12</f>
        <v>1.0134322506299238E-4</v>
      </c>
      <c r="S61" s="510">
        <f>(100000/9755954)*(R61/8)*12</f>
        <v>1.5581750138888375E-6</v>
      </c>
      <c r="T61" s="24"/>
      <c r="U61" s="24"/>
    </row>
    <row r="62" spans="1:21" x14ac:dyDescent="0.2">
      <c r="A62" s="24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24"/>
      <c r="P62" s="24"/>
      <c r="Q62" s="24"/>
      <c r="R62" s="24"/>
      <c r="S62" s="24"/>
      <c r="T62" s="24"/>
      <c r="U62" s="24"/>
    </row>
    <row r="63" spans="1:21" x14ac:dyDescent="0.2">
      <c r="A63" s="24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24"/>
      <c r="P63" s="24"/>
      <c r="Q63" s="24"/>
      <c r="R63" s="24"/>
      <c r="S63" s="24"/>
      <c r="T63" s="24"/>
      <c r="U63" s="24"/>
    </row>
    <row r="64" spans="1:21" x14ac:dyDescent="0.2">
      <c r="A64" s="24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24"/>
      <c r="P64" s="24"/>
      <c r="Q64" s="24"/>
      <c r="R64" s="24"/>
      <c r="S64" s="24"/>
      <c r="T64" s="24"/>
      <c r="U64" s="24"/>
    </row>
  </sheetData>
  <mergeCells count="22">
    <mergeCell ref="O59:S59"/>
    <mergeCell ref="O61:S61"/>
    <mergeCell ref="F27:N27"/>
    <mergeCell ref="F43:N43"/>
    <mergeCell ref="F61:N61"/>
    <mergeCell ref="F50:N50"/>
    <mergeCell ref="F59:N59"/>
    <mergeCell ref="B44:R44"/>
    <mergeCell ref="O45:S45"/>
    <mergeCell ref="O50:S50"/>
    <mergeCell ref="B56:S56"/>
    <mergeCell ref="O57:S57"/>
    <mergeCell ref="O13:O18"/>
    <mergeCell ref="B14:N14"/>
    <mergeCell ref="B29:O29"/>
    <mergeCell ref="A9:Q9"/>
    <mergeCell ref="A10:Q10"/>
    <mergeCell ref="A4:Q4"/>
    <mergeCell ref="A5:Q5"/>
    <mergeCell ref="A6:Q6"/>
    <mergeCell ref="A8:Q8"/>
    <mergeCell ref="A12:R12"/>
  </mergeCells>
  <phoneticPr fontId="0" type="noConversion"/>
  <pageMargins left="0.59055118110236227" right="0.39370078740157483" top="0.31496062992125984" bottom="0.19685039370078741" header="0.39370078740157483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workbookViewId="0">
      <selection activeCell="J12" sqref="J12"/>
    </sheetView>
  </sheetViews>
  <sheetFormatPr baseColWidth="10" defaultColWidth="11.42578125" defaultRowHeight="12.75" x14ac:dyDescent="0.2"/>
  <cols>
    <col min="1" max="1" width="14.140625" style="107" customWidth="1"/>
    <col min="2" max="2" width="7.140625" style="107" customWidth="1"/>
    <col min="3" max="3" width="16.42578125" style="121" customWidth="1"/>
    <col min="4" max="4" width="31.5703125" style="107" customWidth="1"/>
    <col min="5" max="6" width="8.5703125" style="107" customWidth="1"/>
    <col min="7" max="7" width="11.42578125" style="107"/>
    <col min="8" max="8" width="3.5703125" style="107" customWidth="1"/>
    <col min="9" max="16384" width="11.42578125" style="107"/>
  </cols>
  <sheetData>
    <row r="5" spans="1:7" ht="15" customHeight="1" x14ac:dyDescent="0.25">
      <c r="A5" s="437" t="s">
        <v>8</v>
      </c>
      <c r="B5" s="437"/>
      <c r="C5" s="437"/>
      <c r="D5" s="437"/>
      <c r="E5" s="437"/>
      <c r="F5" s="437"/>
      <c r="G5" s="437"/>
    </row>
    <row r="6" spans="1:7" ht="19.5" customHeight="1" x14ac:dyDescent="0.3">
      <c r="A6" s="438" t="s">
        <v>52</v>
      </c>
      <c r="B6" s="438"/>
      <c r="C6" s="438"/>
      <c r="D6" s="438"/>
      <c r="E6" s="438"/>
      <c r="F6" s="438"/>
      <c r="G6" s="438"/>
    </row>
    <row r="7" spans="1:7" ht="15" customHeight="1" x14ac:dyDescent="0.25">
      <c r="A7" s="439" t="s">
        <v>244</v>
      </c>
      <c r="B7" s="439"/>
      <c r="C7" s="439"/>
      <c r="D7" s="439"/>
      <c r="E7" s="439"/>
      <c r="F7" s="439"/>
      <c r="G7" s="439"/>
    </row>
    <row r="8" spans="1:7" ht="15.75" x14ac:dyDescent="0.25">
      <c r="D8" s="118"/>
    </row>
    <row r="9" spans="1:7" ht="15" customHeight="1" x14ac:dyDescent="0.2">
      <c r="C9" s="440" t="s">
        <v>223</v>
      </c>
      <c r="D9" s="440"/>
    </row>
    <row r="10" spans="1:7" s="121" customFormat="1" ht="16.5" x14ac:dyDescent="0.2">
      <c r="B10" s="293"/>
      <c r="C10" s="440"/>
      <c r="D10" s="440"/>
      <c r="E10" s="293"/>
      <c r="F10" s="293"/>
      <c r="G10" s="293"/>
    </row>
    <row r="11" spans="1:7" ht="21" thickBot="1" x14ac:dyDescent="0.35">
      <c r="A11" s="294"/>
      <c r="B11" s="294"/>
      <c r="C11" s="294"/>
      <c r="D11" s="294"/>
      <c r="E11" s="294"/>
      <c r="F11" s="294"/>
      <c r="G11" s="294"/>
    </row>
    <row r="12" spans="1:7" ht="17.100000000000001" customHeight="1" x14ac:dyDescent="0.2">
      <c r="C12" s="290" t="s">
        <v>166</v>
      </c>
      <c r="D12" s="159" t="s">
        <v>142</v>
      </c>
    </row>
    <row r="13" spans="1:7" ht="20.100000000000001" customHeight="1" x14ac:dyDescent="0.2">
      <c r="C13" s="291" t="s">
        <v>144</v>
      </c>
      <c r="D13" s="160">
        <v>1210</v>
      </c>
    </row>
    <row r="14" spans="1:7" ht="20.100000000000001" customHeight="1" x14ac:dyDescent="0.3">
      <c r="C14" s="292" t="s">
        <v>143</v>
      </c>
      <c r="D14" s="160">
        <v>165</v>
      </c>
    </row>
    <row r="15" spans="1:7" ht="20.100000000000001" customHeight="1" thickBot="1" x14ac:dyDescent="0.35">
      <c r="C15" s="289" t="s">
        <v>142</v>
      </c>
      <c r="D15" s="203">
        <f>SUM(D13:D14)</f>
        <v>1375</v>
      </c>
    </row>
    <row r="16" spans="1:7" x14ac:dyDescent="0.2">
      <c r="C16" s="121" t="s">
        <v>167</v>
      </c>
    </row>
    <row r="19" spans="1:1" s="121" customFormat="1" x14ac:dyDescent="0.2">
      <c r="A19" s="295"/>
    </row>
    <row r="20" spans="1:1" s="121" customFormat="1" x14ac:dyDescent="0.2"/>
    <row r="25" spans="1:1" x14ac:dyDescent="0.2">
      <c r="A25" s="146"/>
    </row>
    <row r="26" spans="1:1" x14ac:dyDescent="0.2">
      <c r="A26" s="145"/>
    </row>
    <row r="27" spans="1:1" x14ac:dyDescent="0.2">
      <c r="A27" s="145"/>
    </row>
    <row r="52" spans="1:1" ht="14.25" x14ac:dyDescent="0.3">
      <c r="A52" s="144"/>
    </row>
  </sheetData>
  <mergeCells count="4">
    <mergeCell ref="A5:G5"/>
    <mergeCell ref="A6:G6"/>
    <mergeCell ref="A7:G7"/>
    <mergeCell ref="C9:D10"/>
  </mergeCells>
  <pageMargins left="0.59055118110236204" right="0.39370078740157499" top="0.88500000000000001" bottom="0.3" header="0.39370078740157499" footer="0.3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B47" zoomScale="115" zoomScaleNormal="115" workbookViewId="0">
      <selection activeCell="C40" sqref="C40"/>
    </sheetView>
  </sheetViews>
  <sheetFormatPr baseColWidth="10" defaultColWidth="11.42578125" defaultRowHeight="12.75" x14ac:dyDescent="0.2"/>
  <cols>
    <col min="1" max="1" width="9.42578125" hidden="1" customWidth="1"/>
    <col min="2" max="2" width="1.5703125" customWidth="1"/>
    <col min="3" max="3" width="21" style="2" customWidth="1"/>
    <col min="4" max="4" width="5.5703125" style="2" customWidth="1"/>
    <col min="5" max="5" width="7.28515625" style="2" customWidth="1"/>
    <col min="6" max="6" width="5.5703125" style="2" customWidth="1"/>
    <col min="7" max="7" width="4.7109375" style="2" customWidth="1"/>
    <col min="8" max="8" width="5" style="2" customWidth="1"/>
    <col min="9" max="9" width="5.28515625" style="2" customWidth="1"/>
    <col min="10" max="10" width="4.7109375" style="2" customWidth="1"/>
    <col min="11" max="11" width="6.28515625" style="2" customWidth="1"/>
    <col min="12" max="12" width="9.85546875" style="2" customWidth="1"/>
    <col min="13" max="13" width="7.42578125" style="2" customWidth="1"/>
    <col min="14" max="14" width="9.28515625" style="2" customWidth="1"/>
    <col min="15" max="15" width="8.85546875" style="2" customWidth="1"/>
    <col min="16" max="16" width="6.28515625" style="2" customWidth="1"/>
    <col min="17" max="17" width="20.42578125" customWidth="1"/>
    <col min="18" max="18" width="1.7109375" customWidth="1"/>
  </cols>
  <sheetData>
    <row r="1" spans="2:21" ht="14.1" customHeight="1" x14ac:dyDescent="0.2"/>
    <row r="2" spans="2:21" ht="14.1" customHeight="1" x14ac:dyDescent="0.2"/>
    <row r="3" spans="2:21" ht="14.1" customHeight="1" x14ac:dyDescent="0.2"/>
    <row r="4" spans="2:21" ht="14.1" customHeight="1" x14ac:dyDescent="0.2"/>
    <row r="5" spans="2:21" ht="14.1" customHeight="1" x14ac:dyDescent="0.2">
      <c r="C5" s="444" t="s">
        <v>8</v>
      </c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347"/>
      <c r="S5" s="347"/>
      <c r="T5" s="347"/>
      <c r="U5" s="347"/>
    </row>
    <row r="6" spans="2:21" ht="14.1" customHeight="1" x14ac:dyDescent="0.2">
      <c r="C6" s="443" t="s">
        <v>52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348"/>
      <c r="S6" s="348"/>
      <c r="T6" s="348"/>
      <c r="U6" s="348"/>
    </row>
    <row r="7" spans="2:21" ht="14.1" customHeight="1" x14ac:dyDescent="0.2">
      <c r="C7" s="442" t="s">
        <v>244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349"/>
      <c r="S7" s="349"/>
      <c r="T7" s="349"/>
      <c r="U7" s="349"/>
    </row>
    <row r="8" spans="2:21" ht="14.1" customHeight="1" x14ac:dyDescent="0.2">
      <c r="C8"/>
    </row>
    <row r="9" spans="2:21" ht="14.1" customHeight="1" x14ac:dyDescent="0.3">
      <c r="C9" s="441" t="s">
        <v>196</v>
      </c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310"/>
      <c r="S9" s="310"/>
      <c r="T9" s="310"/>
      <c r="U9" s="310"/>
    </row>
    <row r="10" spans="2:21" ht="9" customHeight="1" thickBot="1" x14ac:dyDescent="0.35">
      <c r="B10" s="3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1"/>
    </row>
    <row r="11" spans="2:21" ht="18.75" customHeight="1" x14ac:dyDescent="0.2">
      <c r="B11" s="157"/>
      <c r="C11" s="445" t="s">
        <v>32</v>
      </c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7"/>
      <c r="R11" s="157"/>
    </row>
    <row r="12" spans="2:21" s="6" customFormat="1" ht="27" x14ac:dyDescent="0.2">
      <c r="B12" s="7"/>
      <c r="C12" s="163" t="s">
        <v>168</v>
      </c>
      <c r="D12" s="164" t="s">
        <v>97</v>
      </c>
      <c r="E12" s="164" t="s">
        <v>98</v>
      </c>
      <c r="F12" s="164" t="s">
        <v>99</v>
      </c>
      <c r="G12" s="164" t="s">
        <v>100</v>
      </c>
      <c r="H12" s="164" t="s">
        <v>101</v>
      </c>
      <c r="I12" s="164" t="s">
        <v>102</v>
      </c>
      <c r="J12" s="164" t="s">
        <v>103</v>
      </c>
      <c r="K12" s="164" t="s">
        <v>104</v>
      </c>
      <c r="L12" s="164" t="s">
        <v>105</v>
      </c>
      <c r="M12" s="164" t="s">
        <v>106</v>
      </c>
      <c r="N12" s="164" t="s">
        <v>107</v>
      </c>
      <c r="O12" s="164" t="s">
        <v>108</v>
      </c>
      <c r="P12" s="164" t="s">
        <v>142</v>
      </c>
      <c r="Q12" s="178" t="s">
        <v>181</v>
      </c>
    </row>
    <row r="13" spans="2:21" s="6" customFormat="1" ht="17.100000000000001" customHeight="1" x14ac:dyDescent="0.2">
      <c r="B13" s="7"/>
      <c r="C13" s="202" t="s">
        <v>170</v>
      </c>
      <c r="D13" s="167">
        <v>2</v>
      </c>
      <c r="E13" s="168">
        <v>7</v>
      </c>
      <c r="F13" s="168">
        <v>7</v>
      </c>
      <c r="G13" s="168">
        <v>2</v>
      </c>
      <c r="H13" s="168">
        <v>6</v>
      </c>
      <c r="I13" s="168">
        <v>4</v>
      </c>
      <c r="J13" s="168">
        <v>2</v>
      </c>
      <c r="K13" s="168">
        <v>2</v>
      </c>
      <c r="L13" s="168">
        <v>3</v>
      </c>
      <c r="M13" s="168">
        <v>2</v>
      </c>
      <c r="N13" s="168">
        <v>5</v>
      </c>
      <c r="O13" s="168">
        <v>0</v>
      </c>
      <c r="P13" s="170">
        <f>SUM(D13:O13)</f>
        <v>42</v>
      </c>
      <c r="Q13" s="165">
        <f>(100000/10266149)*(P13/12)*12</f>
        <v>0.40911153734472383</v>
      </c>
    </row>
    <row r="14" spans="2:21" s="6" customFormat="1" ht="17.100000000000001" customHeight="1" x14ac:dyDescent="0.2">
      <c r="B14" s="7"/>
      <c r="C14" s="202" t="s">
        <v>171</v>
      </c>
      <c r="D14" s="167">
        <v>5</v>
      </c>
      <c r="E14" s="168">
        <v>4</v>
      </c>
      <c r="F14" s="168">
        <v>6</v>
      </c>
      <c r="G14" s="168">
        <v>2</v>
      </c>
      <c r="H14" s="168">
        <v>1</v>
      </c>
      <c r="I14" s="168">
        <v>3</v>
      </c>
      <c r="J14" s="168">
        <v>3</v>
      </c>
      <c r="K14" s="168">
        <v>1</v>
      </c>
      <c r="L14" s="168">
        <v>0</v>
      </c>
      <c r="M14" s="168">
        <v>2</v>
      </c>
      <c r="N14" s="168">
        <v>2</v>
      </c>
      <c r="O14" s="168">
        <v>5</v>
      </c>
      <c r="P14" s="170">
        <f t="shared" ref="P14:P23" si="0">SUM(D14:O14)</f>
        <v>34</v>
      </c>
      <c r="Q14" s="165">
        <f t="shared" ref="Q14:Q23" si="1">(100000/10266149)*(P14/12)*12</f>
        <v>0.33118553023144315</v>
      </c>
    </row>
    <row r="15" spans="2:21" s="6" customFormat="1" ht="17.100000000000001" customHeight="1" x14ac:dyDescent="0.2">
      <c r="B15" s="7"/>
      <c r="C15" s="202" t="s">
        <v>172</v>
      </c>
      <c r="D15" s="167">
        <v>0</v>
      </c>
      <c r="E15" s="168">
        <v>1</v>
      </c>
      <c r="F15" s="168">
        <v>0</v>
      </c>
      <c r="G15" s="168">
        <v>1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1</v>
      </c>
      <c r="O15" s="168">
        <v>1</v>
      </c>
      <c r="P15" s="170">
        <f t="shared" si="0"/>
        <v>4</v>
      </c>
      <c r="Q15" s="165">
        <f t="shared" si="1"/>
        <v>3.8963003556640369E-2</v>
      </c>
    </row>
    <row r="16" spans="2:21" s="6" customFormat="1" ht="17.100000000000001" customHeight="1" x14ac:dyDescent="0.2">
      <c r="B16" s="7"/>
      <c r="C16" s="202" t="s">
        <v>173</v>
      </c>
      <c r="D16" s="167">
        <v>8</v>
      </c>
      <c r="E16" s="168">
        <v>5</v>
      </c>
      <c r="F16" s="168">
        <v>11</v>
      </c>
      <c r="G16" s="168">
        <v>5</v>
      </c>
      <c r="H16" s="168">
        <v>4</v>
      </c>
      <c r="I16" s="168">
        <v>9</v>
      </c>
      <c r="J16" s="168">
        <v>10</v>
      </c>
      <c r="K16" s="168">
        <v>1</v>
      </c>
      <c r="L16" s="168">
        <v>2</v>
      </c>
      <c r="M16" s="168">
        <v>5</v>
      </c>
      <c r="N16" s="168">
        <v>4</v>
      </c>
      <c r="O16" s="168">
        <v>7</v>
      </c>
      <c r="P16" s="170">
        <f t="shared" si="0"/>
        <v>71</v>
      </c>
      <c r="Q16" s="165">
        <f t="shared" si="1"/>
        <v>0.69159331313036665</v>
      </c>
    </row>
    <row r="17" spans="2:18" s="6" customFormat="1" ht="17.100000000000001" customHeight="1" x14ac:dyDescent="0.2">
      <c r="B17" s="7"/>
      <c r="C17" s="166" t="s">
        <v>174</v>
      </c>
      <c r="D17" s="167">
        <v>7</v>
      </c>
      <c r="E17" s="168">
        <v>7</v>
      </c>
      <c r="F17" s="168">
        <v>11</v>
      </c>
      <c r="G17" s="168">
        <v>9</v>
      </c>
      <c r="H17" s="168">
        <v>7</v>
      </c>
      <c r="I17" s="168">
        <v>8</v>
      </c>
      <c r="J17" s="168">
        <v>8</v>
      </c>
      <c r="K17" s="168">
        <v>5</v>
      </c>
      <c r="L17" s="168">
        <v>5</v>
      </c>
      <c r="M17" s="168">
        <v>7</v>
      </c>
      <c r="N17" s="168">
        <v>4</v>
      </c>
      <c r="O17" s="168">
        <v>9</v>
      </c>
      <c r="P17" s="170">
        <f t="shared" si="0"/>
        <v>87</v>
      </c>
      <c r="Q17" s="165">
        <f t="shared" si="1"/>
        <v>0.84744532735692801</v>
      </c>
    </row>
    <row r="18" spans="2:18" s="6" customFormat="1" ht="17.100000000000001" hidden="1" customHeight="1" x14ac:dyDescent="0.2">
      <c r="B18" s="7"/>
      <c r="C18" s="166" t="s">
        <v>175</v>
      </c>
      <c r="D18" s="167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70">
        <f t="shared" si="0"/>
        <v>0</v>
      </c>
      <c r="Q18" s="165">
        <f t="shared" si="1"/>
        <v>0</v>
      </c>
    </row>
    <row r="19" spans="2:18" s="6" customFormat="1" ht="17.100000000000001" hidden="1" customHeight="1" x14ac:dyDescent="0.2">
      <c r="B19" s="7"/>
      <c r="C19" s="166" t="s">
        <v>176</v>
      </c>
      <c r="D19" s="167">
        <v>0</v>
      </c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8">
        <v>0</v>
      </c>
      <c r="K19" s="168">
        <v>0</v>
      </c>
      <c r="L19" s="168">
        <v>0</v>
      </c>
      <c r="M19" s="168">
        <v>0</v>
      </c>
      <c r="N19" s="168">
        <v>0</v>
      </c>
      <c r="O19" s="168">
        <v>0</v>
      </c>
      <c r="P19" s="170">
        <f t="shared" si="0"/>
        <v>0</v>
      </c>
      <c r="Q19" s="165">
        <f t="shared" si="1"/>
        <v>0</v>
      </c>
    </row>
    <row r="20" spans="2:18" s="6" customFormat="1" ht="17.100000000000001" hidden="1" customHeight="1" x14ac:dyDescent="0.2">
      <c r="B20" s="7"/>
      <c r="C20" s="166" t="s">
        <v>177</v>
      </c>
      <c r="D20" s="167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8">
        <v>0</v>
      </c>
      <c r="N20" s="168">
        <v>0</v>
      </c>
      <c r="O20" s="168">
        <v>0</v>
      </c>
      <c r="P20" s="170">
        <f t="shared" si="0"/>
        <v>0</v>
      </c>
      <c r="Q20" s="165">
        <f t="shared" si="1"/>
        <v>0</v>
      </c>
    </row>
    <row r="21" spans="2:18" s="6" customFormat="1" ht="17.100000000000001" customHeight="1" x14ac:dyDescent="0.2">
      <c r="B21" s="7"/>
      <c r="C21" s="166" t="s">
        <v>178</v>
      </c>
      <c r="D21" s="167">
        <v>0</v>
      </c>
      <c r="E21" s="168">
        <v>0</v>
      </c>
      <c r="F21" s="168">
        <v>1</v>
      </c>
      <c r="G21" s="168">
        <v>0</v>
      </c>
      <c r="H21" s="168">
        <v>0</v>
      </c>
      <c r="I21" s="168">
        <v>1</v>
      </c>
      <c r="J21" s="168">
        <v>1</v>
      </c>
      <c r="K21" s="168">
        <v>0</v>
      </c>
      <c r="L21" s="168">
        <v>1</v>
      </c>
      <c r="M21" s="168">
        <v>0</v>
      </c>
      <c r="N21" s="168">
        <v>0</v>
      </c>
      <c r="O21" s="168">
        <v>0</v>
      </c>
      <c r="P21" s="170">
        <f t="shared" si="0"/>
        <v>4</v>
      </c>
      <c r="Q21" s="165">
        <f t="shared" si="1"/>
        <v>3.8963003556640369E-2</v>
      </c>
    </row>
    <row r="22" spans="2:18" s="6" customFormat="1" ht="17.100000000000001" customHeight="1" x14ac:dyDescent="0.2">
      <c r="B22" s="7"/>
      <c r="C22" s="166" t="s">
        <v>179</v>
      </c>
      <c r="D22" s="167">
        <v>0</v>
      </c>
      <c r="E22" s="168">
        <v>2</v>
      </c>
      <c r="F22" s="168">
        <v>0</v>
      </c>
      <c r="G22" s="168">
        <v>3</v>
      </c>
      <c r="H22" s="168">
        <v>3</v>
      </c>
      <c r="I22" s="168">
        <v>0</v>
      </c>
      <c r="J22" s="168">
        <v>3</v>
      </c>
      <c r="K22" s="168">
        <v>0</v>
      </c>
      <c r="L22" s="168">
        <v>1</v>
      </c>
      <c r="M22" s="168">
        <v>1</v>
      </c>
      <c r="N22" s="168">
        <v>0</v>
      </c>
      <c r="O22" s="168">
        <v>2</v>
      </c>
      <c r="P22" s="170">
        <f t="shared" si="0"/>
        <v>15</v>
      </c>
      <c r="Q22" s="165">
        <f t="shared" si="1"/>
        <v>0.14611126333740138</v>
      </c>
    </row>
    <row r="23" spans="2:18" s="6" customFormat="1" ht="17.100000000000001" customHeight="1" x14ac:dyDescent="0.2">
      <c r="B23" s="7"/>
      <c r="C23" s="166" t="s">
        <v>180</v>
      </c>
      <c r="D23" s="167">
        <v>12</v>
      </c>
      <c r="E23" s="168">
        <v>14</v>
      </c>
      <c r="F23" s="168">
        <v>13</v>
      </c>
      <c r="G23" s="168">
        <v>11</v>
      </c>
      <c r="H23" s="168">
        <v>15</v>
      </c>
      <c r="I23" s="168">
        <v>7</v>
      </c>
      <c r="J23" s="168">
        <v>17</v>
      </c>
      <c r="K23" s="168">
        <v>9</v>
      </c>
      <c r="L23" s="168">
        <v>18</v>
      </c>
      <c r="M23" s="168">
        <v>9</v>
      </c>
      <c r="N23" s="168">
        <v>17</v>
      </c>
      <c r="O23" s="168">
        <v>14</v>
      </c>
      <c r="P23" s="170">
        <f t="shared" si="0"/>
        <v>156</v>
      </c>
      <c r="Q23" s="165">
        <f t="shared" si="1"/>
        <v>1.5195571387089744</v>
      </c>
    </row>
    <row r="24" spans="2:18" s="297" customFormat="1" ht="18" customHeight="1" thickBot="1" x14ac:dyDescent="0.25">
      <c r="B24" s="296"/>
      <c r="C24" s="298" t="s">
        <v>0</v>
      </c>
      <c r="D24" s="299">
        <f>SUM(D13:D23)</f>
        <v>34</v>
      </c>
      <c r="E24" s="299">
        <f t="shared" ref="E24:O24" si="2">SUM(E13:E23)</f>
        <v>40</v>
      </c>
      <c r="F24" s="299">
        <f t="shared" si="2"/>
        <v>49</v>
      </c>
      <c r="G24" s="299">
        <f t="shared" si="2"/>
        <v>33</v>
      </c>
      <c r="H24" s="299">
        <f t="shared" si="2"/>
        <v>36</v>
      </c>
      <c r="I24" s="299">
        <f t="shared" si="2"/>
        <v>32</v>
      </c>
      <c r="J24" s="299">
        <f t="shared" si="2"/>
        <v>44</v>
      </c>
      <c r="K24" s="299">
        <f t="shared" si="2"/>
        <v>18</v>
      </c>
      <c r="L24" s="299">
        <f t="shared" si="2"/>
        <v>30</v>
      </c>
      <c r="M24" s="299">
        <f t="shared" si="2"/>
        <v>26</v>
      </c>
      <c r="N24" s="299">
        <f t="shared" si="2"/>
        <v>33</v>
      </c>
      <c r="O24" s="299">
        <f t="shared" si="2"/>
        <v>38</v>
      </c>
      <c r="P24" s="299">
        <f t="shared" ref="P24" si="3">SUM(P13:P23)</f>
        <v>413</v>
      </c>
      <c r="Q24" s="300"/>
    </row>
    <row r="25" spans="2:18" s="6" customFormat="1" ht="15.95" customHeight="1" thickBot="1" x14ac:dyDescent="0.25">
      <c r="B25" s="7"/>
      <c r="C25" s="451" t="s">
        <v>230</v>
      </c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177">
        <f>(100000/10266149)*(P24/12)*12</f>
        <v>4.022930117223118</v>
      </c>
    </row>
    <row r="26" spans="2:18" s="6" customFormat="1" ht="15" x14ac:dyDescent="0.2">
      <c r="B26" s="10"/>
      <c r="C26" s="162" t="s">
        <v>169</v>
      </c>
      <c r="D26" s="14"/>
      <c r="E26" s="96"/>
      <c r="F26" s="12"/>
      <c r="G26" s="12"/>
      <c r="H26" s="12"/>
      <c r="I26" s="12"/>
      <c r="J26" s="12"/>
      <c r="K26" s="17"/>
      <c r="L26" s="17"/>
      <c r="M26" s="17"/>
      <c r="N26" s="17"/>
      <c r="O26" s="17"/>
      <c r="P26" s="17"/>
      <c r="Q26" s="16"/>
    </row>
    <row r="27" spans="2:18" s="6" customFormat="1" ht="8.25" customHeight="1" thickBot="1" x14ac:dyDescent="0.25">
      <c r="B27" s="10"/>
      <c r="C27" s="14"/>
      <c r="D27" s="14"/>
      <c r="E27" s="96"/>
      <c r="F27" s="12"/>
      <c r="G27" s="12"/>
      <c r="H27" s="12"/>
      <c r="I27" s="12"/>
      <c r="J27" s="12"/>
      <c r="K27" s="17"/>
      <c r="L27" s="17"/>
      <c r="M27" s="17"/>
      <c r="N27" s="17"/>
      <c r="O27" s="17"/>
      <c r="P27" s="17"/>
      <c r="Q27" s="16"/>
    </row>
    <row r="28" spans="2:18" ht="18.75" customHeight="1" x14ac:dyDescent="0.3">
      <c r="B28" s="3"/>
      <c r="C28" s="448" t="s">
        <v>86</v>
      </c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50"/>
      <c r="R28" s="97"/>
    </row>
    <row r="29" spans="2:18" ht="24" customHeight="1" x14ac:dyDescent="0.2">
      <c r="C29" s="383" t="s">
        <v>168</v>
      </c>
      <c r="D29" s="164" t="s">
        <v>97</v>
      </c>
      <c r="E29" s="164" t="s">
        <v>98</v>
      </c>
      <c r="F29" s="164" t="s">
        <v>99</v>
      </c>
      <c r="G29" s="164" t="s">
        <v>100</v>
      </c>
      <c r="H29" s="164" t="s">
        <v>101</v>
      </c>
      <c r="I29" s="164" t="s">
        <v>102</v>
      </c>
      <c r="J29" s="164" t="s">
        <v>103</v>
      </c>
      <c r="K29" s="164" t="s">
        <v>104</v>
      </c>
      <c r="L29" s="164" t="s">
        <v>105</v>
      </c>
      <c r="M29" s="164" t="s">
        <v>106</v>
      </c>
      <c r="N29" s="164" t="s">
        <v>107</v>
      </c>
      <c r="O29" s="164" t="s">
        <v>108</v>
      </c>
      <c r="P29" s="164" t="s">
        <v>142</v>
      </c>
      <c r="Q29" s="178" t="s">
        <v>181</v>
      </c>
    </row>
    <row r="30" spans="2:18" ht="16.5" customHeight="1" x14ac:dyDescent="0.2">
      <c r="C30" s="166" t="s">
        <v>182</v>
      </c>
      <c r="D30" s="167">
        <v>3</v>
      </c>
      <c r="E30" s="168">
        <v>3</v>
      </c>
      <c r="F30" s="168">
        <v>1</v>
      </c>
      <c r="G30" s="168">
        <v>2</v>
      </c>
      <c r="H30" s="168">
        <v>1</v>
      </c>
      <c r="I30" s="168">
        <v>1</v>
      </c>
      <c r="J30" s="168">
        <v>1</v>
      </c>
      <c r="K30" s="168">
        <v>3</v>
      </c>
      <c r="L30" s="168">
        <v>3</v>
      </c>
      <c r="M30" s="168">
        <v>0</v>
      </c>
      <c r="N30" s="168">
        <v>2</v>
      </c>
      <c r="O30" s="168">
        <v>4</v>
      </c>
      <c r="P30" s="170">
        <f>SUM(D30:O30)</f>
        <v>24</v>
      </c>
      <c r="Q30" s="173">
        <f>(100000/10266149)*(P30/12)*12</f>
        <v>0.23377802133984221</v>
      </c>
    </row>
    <row r="31" spans="2:18" ht="17.100000000000001" customHeight="1" x14ac:dyDescent="0.2">
      <c r="C31" s="166" t="s">
        <v>243</v>
      </c>
      <c r="D31" s="167">
        <v>0</v>
      </c>
      <c r="E31" s="168">
        <v>1</v>
      </c>
      <c r="F31" s="168">
        <v>0</v>
      </c>
      <c r="G31" s="168">
        <v>0</v>
      </c>
      <c r="H31" s="168">
        <v>1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  <c r="O31" s="168">
        <v>0</v>
      </c>
      <c r="P31" s="170">
        <f t="shared" ref="P31:P43" si="4">SUM(D31:O31)</f>
        <v>2</v>
      </c>
      <c r="Q31" s="173">
        <f t="shared" ref="Q31:Q43" si="5">(100000/10266149)*(P31/12)*12</f>
        <v>1.9481501778320184E-2</v>
      </c>
    </row>
    <row r="32" spans="2:18" ht="17.100000000000001" customHeight="1" x14ac:dyDescent="0.2">
      <c r="C32" s="166" t="s">
        <v>187</v>
      </c>
      <c r="D32" s="167">
        <v>7</v>
      </c>
      <c r="E32" s="168">
        <v>7</v>
      </c>
      <c r="F32" s="168">
        <v>4</v>
      </c>
      <c r="G32" s="168">
        <v>4</v>
      </c>
      <c r="H32" s="168">
        <v>4</v>
      </c>
      <c r="I32" s="168">
        <v>12</v>
      </c>
      <c r="J32" s="168">
        <v>12</v>
      </c>
      <c r="K32" s="168">
        <v>9</v>
      </c>
      <c r="L32" s="168">
        <v>6</v>
      </c>
      <c r="M32" s="168">
        <v>7</v>
      </c>
      <c r="N32" s="168">
        <v>2</v>
      </c>
      <c r="O32" s="168">
        <v>9</v>
      </c>
      <c r="P32" s="170">
        <f t="shared" si="4"/>
        <v>83</v>
      </c>
      <c r="Q32" s="173">
        <f t="shared" si="5"/>
        <v>0.80848232380028762</v>
      </c>
    </row>
    <row r="33" spans="3:17" ht="17.100000000000001" hidden="1" customHeight="1" x14ac:dyDescent="0.2">
      <c r="C33" s="166" t="s">
        <v>237</v>
      </c>
      <c r="D33" s="167">
        <v>0</v>
      </c>
      <c r="E33" s="168">
        <v>0</v>
      </c>
      <c r="F33" s="168">
        <v>0</v>
      </c>
      <c r="G33" s="168">
        <v>0</v>
      </c>
      <c r="H33" s="168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70">
        <f t="shared" si="4"/>
        <v>0</v>
      </c>
      <c r="Q33" s="173">
        <f t="shared" si="5"/>
        <v>0</v>
      </c>
    </row>
    <row r="34" spans="3:17" ht="17.100000000000001" hidden="1" customHeight="1" x14ac:dyDescent="0.2">
      <c r="C34" s="166" t="s">
        <v>236</v>
      </c>
      <c r="D34" s="167">
        <v>0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  <c r="O34" s="168">
        <v>0</v>
      </c>
      <c r="P34" s="170">
        <f t="shared" si="4"/>
        <v>0</v>
      </c>
      <c r="Q34" s="173">
        <f t="shared" si="5"/>
        <v>0</v>
      </c>
    </row>
    <row r="35" spans="3:17" ht="17.100000000000001" customHeight="1" x14ac:dyDescent="0.2">
      <c r="C35" s="166" t="s">
        <v>336</v>
      </c>
      <c r="D35" s="167">
        <v>0</v>
      </c>
      <c r="E35" s="168">
        <v>2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8">
        <v>0</v>
      </c>
      <c r="L35" s="168">
        <v>1</v>
      </c>
      <c r="M35" s="168">
        <v>0</v>
      </c>
      <c r="N35" s="168">
        <v>0</v>
      </c>
      <c r="O35" s="168">
        <v>0</v>
      </c>
      <c r="P35" s="170">
        <f t="shared" si="4"/>
        <v>3</v>
      </c>
      <c r="Q35" s="173">
        <f t="shared" si="5"/>
        <v>2.9222252667480277E-2</v>
      </c>
    </row>
    <row r="36" spans="3:17" ht="17.100000000000001" hidden="1" customHeight="1" x14ac:dyDescent="0.2">
      <c r="C36" s="166" t="s">
        <v>183</v>
      </c>
      <c r="D36" s="167">
        <v>0</v>
      </c>
      <c r="E36" s="168">
        <v>0</v>
      </c>
      <c r="F36" s="168">
        <v>0</v>
      </c>
      <c r="G36" s="168">
        <v>0</v>
      </c>
      <c r="H36" s="168">
        <v>0</v>
      </c>
      <c r="I36" s="168">
        <v>0</v>
      </c>
      <c r="J36" s="168">
        <v>0</v>
      </c>
      <c r="K36" s="168">
        <v>0</v>
      </c>
      <c r="L36" s="168">
        <v>0</v>
      </c>
      <c r="M36" s="168">
        <v>0</v>
      </c>
      <c r="N36" s="168">
        <v>0</v>
      </c>
      <c r="O36" s="168">
        <v>0</v>
      </c>
      <c r="P36" s="170">
        <f t="shared" si="4"/>
        <v>0</v>
      </c>
      <c r="Q36" s="173">
        <f t="shared" si="5"/>
        <v>0</v>
      </c>
    </row>
    <row r="37" spans="3:17" ht="17.100000000000001" customHeight="1" x14ac:dyDescent="0.2">
      <c r="C37" s="166" t="s">
        <v>397</v>
      </c>
      <c r="D37" s="167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0</v>
      </c>
      <c r="N37" s="168">
        <v>1</v>
      </c>
      <c r="O37" s="168">
        <v>0</v>
      </c>
      <c r="P37" s="170">
        <f t="shared" si="4"/>
        <v>1</v>
      </c>
      <c r="Q37" s="173">
        <f t="shared" si="5"/>
        <v>9.7407508891600922E-3</v>
      </c>
    </row>
    <row r="38" spans="3:17" ht="17.100000000000001" customHeight="1" x14ac:dyDescent="0.2">
      <c r="C38" s="174" t="s">
        <v>184</v>
      </c>
      <c r="D38" s="175">
        <v>0</v>
      </c>
      <c r="E38" s="168">
        <v>0</v>
      </c>
      <c r="F38" s="168">
        <v>1</v>
      </c>
      <c r="G38" s="168">
        <v>0</v>
      </c>
      <c r="H38" s="168">
        <v>1</v>
      </c>
      <c r="I38" s="168">
        <v>0</v>
      </c>
      <c r="J38" s="168">
        <v>1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70">
        <f t="shared" si="4"/>
        <v>3</v>
      </c>
      <c r="Q38" s="173">
        <f t="shared" si="5"/>
        <v>2.9222252667480277E-2</v>
      </c>
    </row>
    <row r="39" spans="3:17" ht="17.100000000000001" customHeight="1" x14ac:dyDescent="0.2">
      <c r="C39" s="174" t="s">
        <v>334</v>
      </c>
      <c r="D39" s="175">
        <v>0</v>
      </c>
      <c r="E39" s="168">
        <v>0</v>
      </c>
      <c r="F39" s="168">
        <v>0</v>
      </c>
      <c r="G39" s="168">
        <v>1</v>
      </c>
      <c r="H39" s="168">
        <v>0</v>
      </c>
      <c r="I39" s="168">
        <v>1</v>
      </c>
      <c r="J39" s="168">
        <v>0</v>
      </c>
      <c r="K39" s="168">
        <v>0</v>
      </c>
      <c r="L39" s="168">
        <v>1</v>
      </c>
      <c r="M39" s="168">
        <v>1</v>
      </c>
      <c r="N39" s="168">
        <v>0</v>
      </c>
      <c r="O39" s="168">
        <v>0</v>
      </c>
      <c r="P39" s="170">
        <f t="shared" si="4"/>
        <v>4</v>
      </c>
      <c r="Q39" s="173">
        <f t="shared" si="5"/>
        <v>3.8963003556640369E-2</v>
      </c>
    </row>
    <row r="40" spans="3:17" ht="17.100000000000001" customHeight="1" x14ac:dyDescent="0.2">
      <c r="C40" s="174" t="s">
        <v>248</v>
      </c>
      <c r="D40" s="175">
        <v>2</v>
      </c>
      <c r="E40" s="168">
        <v>4</v>
      </c>
      <c r="F40" s="168">
        <v>3</v>
      </c>
      <c r="G40" s="168">
        <v>2</v>
      </c>
      <c r="H40" s="168">
        <v>8</v>
      </c>
      <c r="I40" s="168">
        <v>8</v>
      </c>
      <c r="J40" s="168">
        <v>5</v>
      </c>
      <c r="K40" s="168">
        <v>2</v>
      </c>
      <c r="L40" s="168">
        <v>5</v>
      </c>
      <c r="M40" s="168">
        <v>3</v>
      </c>
      <c r="N40" s="168">
        <v>1</v>
      </c>
      <c r="O40" s="168">
        <v>5</v>
      </c>
      <c r="P40" s="170">
        <f t="shared" si="4"/>
        <v>48</v>
      </c>
      <c r="Q40" s="173">
        <f t="shared" si="5"/>
        <v>0.46755604267968442</v>
      </c>
    </row>
    <row r="41" spans="3:17" ht="17.100000000000001" customHeight="1" x14ac:dyDescent="0.2">
      <c r="C41" s="166" t="s">
        <v>185</v>
      </c>
      <c r="D41" s="167">
        <v>40</v>
      </c>
      <c r="E41" s="168">
        <v>39</v>
      </c>
      <c r="F41" s="168">
        <v>48</v>
      </c>
      <c r="G41" s="168">
        <v>50</v>
      </c>
      <c r="H41" s="168">
        <v>48</v>
      </c>
      <c r="I41" s="168">
        <v>36</v>
      </c>
      <c r="J41" s="168">
        <v>47</v>
      </c>
      <c r="K41" s="168">
        <v>27</v>
      </c>
      <c r="L41" s="168">
        <v>45</v>
      </c>
      <c r="M41" s="168">
        <v>35</v>
      </c>
      <c r="N41" s="168">
        <v>54</v>
      </c>
      <c r="O41" s="168">
        <v>48</v>
      </c>
      <c r="P41" s="170">
        <f t="shared" si="4"/>
        <v>517</v>
      </c>
      <c r="Q41" s="173">
        <f t="shared" si="5"/>
        <v>5.0359682096957679</v>
      </c>
    </row>
    <row r="42" spans="3:17" ht="17.100000000000001" customHeight="1" x14ac:dyDescent="0.2">
      <c r="C42" s="166" t="s">
        <v>186</v>
      </c>
      <c r="D42" s="167">
        <v>0</v>
      </c>
      <c r="E42" s="168">
        <v>0</v>
      </c>
      <c r="F42" s="168">
        <v>0</v>
      </c>
      <c r="G42" s="168">
        <v>0</v>
      </c>
      <c r="H42" s="168">
        <v>0</v>
      </c>
      <c r="I42" s="168">
        <v>1</v>
      </c>
      <c r="J42" s="168">
        <v>4</v>
      </c>
      <c r="K42" s="168">
        <v>4</v>
      </c>
      <c r="L42" s="168">
        <v>2</v>
      </c>
      <c r="M42" s="168">
        <v>2</v>
      </c>
      <c r="N42" s="168">
        <v>1</v>
      </c>
      <c r="O42" s="168">
        <v>3</v>
      </c>
      <c r="P42" s="170">
        <f t="shared" si="4"/>
        <v>17</v>
      </c>
      <c r="Q42" s="173">
        <f t="shared" si="5"/>
        <v>0.16559276511572157</v>
      </c>
    </row>
    <row r="43" spans="3:17" ht="17.100000000000001" customHeight="1" x14ac:dyDescent="0.2">
      <c r="C43" s="166" t="s">
        <v>235</v>
      </c>
      <c r="D43" s="167">
        <v>1</v>
      </c>
      <c r="E43" s="168">
        <v>0</v>
      </c>
      <c r="F43" s="168">
        <v>0</v>
      </c>
      <c r="G43" s="168">
        <v>0</v>
      </c>
      <c r="H43" s="168">
        <v>1</v>
      </c>
      <c r="I43" s="168">
        <v>2</v>
      </c>
      <c r="J43" s="168">
        <v>1</v>
      </c>
      <c r="K43" s="168">
        <v>0</v>
      </c>
      <c r="L43" s="168">
        <v>0</v>
      </c>
      <c r="M43" s="168">
        <v>0</v>
      </c>
      <c r="N43" s="168">
        <v>0</v>
      </c>
      <c r="O43" s="168">
        <v>0</v>
      </c>
      <c r="P43" s="170">
        <f t="shared" si="4"/>
        <v>5</v>
      </c>
      <c r="Q43" s="173">
        <f t="shared" si="5"/>
        <v>4.8703754445800468E-2</v>
      </c>
    </row>
    <row r="44" spans="3:17" ht="18" customHeight="1" x14ac:dyDescent="0.2">
      <c r="C44" s="169" t="s">
        <v>0</v>
      </c>
      <c r="D44" s="170">
        <f t="shared" ref="D44:O44" si="6">SUM(D30:D43)</f>
        <v>53</v>
      </c>
      <c r="E44" s="170">
        <f t="shared" si="6"/>
        <v>56</v>
      </c>
      <c r="F44" s="170">
        <f t="shared" si="6"/>
        <v>57</v>
      </c>
      <c r="G44" s="170">
        <f t="shared" si="6"/>
        <v>59</v>
      </c>
      <c r="H44" s="170">
        <f t="shared" si="6"/>
        <v>64</v>
      </c>
      <c r="I44" s="170">
        <f t="shared" si="6"/>
        <v>61</v>
      </c>
      <c r="J44" s="170">
        <f t="shared" si="6"/>
        <v>71</v>
      </c>
      <c r="K44" s="170">
        <f t="shared" si="6"/>
        <v>45</v>
      </c>
      <c r="L44" s="170">
        <f t="shared" si="6"/>
        <v>63</v>
      </c>
      <c r="M44" s="170">
        <f t="shared" si="6"/>
        <v>48</v>
      </c>
      <c r="N44" s="170">
        <f t="shared" si="6"/>
        <v>61</v>
      </c>
      <c r="O44" s="170">
        <f t="shared" si="6"/>
        <v>69</v>
      </c>
      <c r="P44" s="170">
        <f t="shared" ref="P44" si="7">SUM(P30:P43)</f>
        <v>707</v>
      </c>
      <c r="Q44" s="173"/>
    </row>
    <row r="45" spans="3:17" ht="15.75" customHeight="1" thickBot="1" x14ac:dyDescent="0.25">
      <c r="C45" s="453" t="s">
        <v>230</v>
      </c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176">
        <f>(100000/10266149)*(P44/12)*12</f>
        <v>6.886710878636185</v>
      </c>
    </row>
    <row r="46" spans="3:17" ht="13.5" x14ac:dyDescent="0.2">
      <c r="C46" s="162" t="s">
        <v>169</v>
      </c>
      <c r="D46" s="60"/>
      <c r="E46" s="72"/>
      <c r="F46" s="72"/>
      <c r="G46" s="72"/>
      <c r="H46" s="72"/>
      <c r="I46" s="72"/>
      <c r="J46" s="72"/>
      <c r="K46" s="89"/>
      <c r="L46" s="89"/>
      <c r="M46" s="89"/>
      <c r="N46" s="89"/>
      <c r="O46" s="89"/>
      <c r="P46" s="89"/>
      <c r="Q46" s="101"/>
    </row>
    <row r="47" spans="3:17" ht="14.25" thickBot="1" x14ac:dyDescent="0.25">
      <c r="C47" s="162"/>
      <c r="D47" s="60"/>
      <c r="E47" s="72"/>
      <c r="F47" s="72"/>
      <c r="G47" s="72"/>
      <c r="H47" s="72"/>
      <c r="I47" s="72"/>
      <c r="J47" s="72"/>
      <c r="K47" s="89"/>
      <c r="L47" s="89"/>
      <c r="M47" s="89"/>
      <c r="N47" s="89"/>
      <c r="O47" s="89"/>
      <c r="P47" s="89"/>
      <c r="Q47" s="101"/>
    </row>
    <row r="48" spans="3:17" s="2" customFormat="1" ht="21" customHeight="1" thickBot="1" x14ac:dyDescent="0.25">
      <c r="C48" s="455" t="s">
        <v>231</v>
      </c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7"/>
    </row>
    <row r="49" spans="2:20" ht="24" customHeight="1" x14ac:dyDescent="0.3">
      <c r="C49" s="383" t="s">
        <v>168</v>
      </c>
      <c r="D49" s="384" t="s">
        <v>97</v>
      </c>
      <c r="E49" s="384" t="s">
        <v>98</v>
      </c>
      <c r="F49" s="384" t="s">
        <v>99</v>
      </c>
      <c r="G49" s="384" t="s">
        <v>100</v>
      </c>
      <c r="H49" s="384" t="s">
        <v>101</v>
      </c>
      <c r="I49" s="384" t="s">
        <v>102</v>
      </c>
      <c r="J49" s="384" t="s">
        <v>103</v>
      </c>
      <c r="K49" s="384" t="s">
        <v>104</v>
      </c>
      <c r="L49" s="384" t="s">
        <v>105</v>
      </c>
      <c r="M49" s="384" t="s">
        <v>106</v>
      </c>
      <c r="N49" s="384" t="s">
        <v>107</v>
      </c>
      <c r="O49" s="384" t="s">
        <v>108</v>
      </c>
      <c r="P49" s="385" t="s">
        <v>0</v>
      </c>
      <c r="Q49" s="386" t="s">
        <v>181</v>
      </c>
    </row>
    <row r="50" spans="2:20" ht="15" customHeight="1" thickBot="1" x14ac:dyDescent="0.25">
      <c r="C50" s="181" t="s">
        <v>215</v>
      </c>
      <c r="D50" s="182">
        <v>17</v>
      </c>
      <c r="E50" s="183">
        <v>11</v>
      </c>
      <c r="F50" s="183">
        <v>16</v>
      </c>
      <c r="G50" s="183">
        <v>12</v>
      </c>
      <c r="H50" s="183">
        <v>11</v>
      </c>
      <c r="I50" s="183">
        <v>17</v>
      </c>
      <c r="J50" s="183">
        <v>17</v>
      </c>
      <c r="K50" s="183">
        <v>13</v>
      </c>
      <c r="L50" s="183">
        <v>12</v>
      </c>
      <c r="M50" s="183">
        <v>10</v>
      </c>
      <c r="N50" s="183">
        <v>13</v>
      </c>
      <c r="O50" s="183">
        <v>13</v>
      </c>
      <c r="P50" s="184">
        <f>SUM(D50:O50)</f>
        <v>162</v>
      </c>
      <c r="Q50" s="185">
        <f>(100000/10266149)*(P50/12)*12</f>
        <v>1.5780016440439351</v>
      </c>
      <c r="T50" s="277"/>
    </row>
    <row r="51" spans="2:20" ht="15" hidden="1" customHeight="1" thickBot="1" x14ac:dyDescent="0.25">
      <c r="C51" s="179" t="s">
        <v>62</v>
      </c>
      <c r="D51" s="180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171">
        <f>SUM(D51:O51)</f>
        <v>0</v>
      </c>
    </row>
    <row r="52" spans="2:20" ht="15" hidden="1" customHeight="1" thickBot="1" x14ac:dyDescent="0.25">
      <c r="C52" s="102" t="s">
        <v>93</v>
      </c>
      <c r="D52" s="115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2"/>
      <c r="P52" s="100">
        <f>SUM(D52:O52)</f>
        <v>0</v>
      </c>
    </row>
    <row r="53" spans="2:20" ht="15" hidden="1" customHeight="1" thickBot="1" x14ac:dyDescent="0.25">
      <c r="B53" s="24"/>
      <c r="C53" s="68" t="s">
        <v>81</v>
      </c>
      <c r="D53" s="116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94"/>
      <c r="P53" s="100">
        <f>SUM(D53:O53)</f>
        <v>0</v>
      </c>
      <c r="Q53" s="24"/>
    </row>
    <row r="54" spans="2:20" ht="13.5" x14ac:dyDescent="0.2">
      <c r="C54" s="162" t="s">
        <v>169</v>
      </c>
      <c r="D54" s="60"/>
      <c r="E54" s="60"/>
      <c r="F54" s="72"/>
      <c r="G54" s="72"/>
      <c r="H54" s="89"/>
      <c r="I54" s="89"/>
      <c r="J54" s="89"/>
      <c r="K54" s="89"/>
      <c r="L54" s="89"/>
      <c r="M54" s="89"/>
      <c r="N54" s="89"/>
      <c r="O54" s="89"/>
      <c r="P54" s="89"/>
      <c r="Q54" s="125"/>
      <c r="R54" s="126"/>
    </row>
    <row r="55" spans="2:20" ht="14.25" thickBot="1" x14ac:dyDescent="0.25">
      <c r="C55" s="162"/>
      <c r="D55" s="60"/>
      <c r="E55" s="60"/>
      <c r="F55" s="72"/>
      <c r="G55" s="72"/>
      <c r="H55" s="89"/>
      <c r="I55" s="89"/>
      <c r="J55" s="89"/>
      <c r="K55" s="89"/>
      <c r="L55" s="89"/>
      <c r="M55" s="89"/>
      <c r="N55" s="89"/>
      <c r="O55" s="89"/>
      <c r="P55" s="89"/>
      <c r="Q55" s="125"/>
      <c r="R55" s="126"/>
    </row>
    <row r="56" spans="2:20" ht="15" x14ac:dyDescent="0.2">
      <c r="C56" s="445" t="s">
        <v>96</v>
      </c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7"/>
      <c r="R56" s="126"/>
    </row>
    <row r="57" spans="2:20" ht="27" x14ac:dyDescent="0.3">
      <c r="C57" s="383" t="s">
        <v>168</v>
      </c>
      <c r="D57" s="164" t="s">
        <v>97</v>
      </c>
      <c r="E57" s="164" t="s">
        <v>98</v>
      </c>
      <c r="F57" s="164" t="s">
        <v>99</v>
      </c>
      <c r="G57" s="164" t="s">
        <v>100</v>
      </c>
      <c r="H57" s="164" t="s">
        <v>101</v>
      </c>
      <c r="I57" s="164" t="s">
        <v>102</v>
      </c>
      <c r="J57" s="164" t="s">
        <v>103</v>
      </c>
      <c r="K57" s="164" t="s">
        <v>104</v>
      </c>
      <c r="L57" s="164" t="s">
        <v>105</v>
      </c>
      <c r="M57" s="164" t="s">
        <v>106</v>
      </c>
      <c r="N57" s="164" t="s">
        <v>107</v>
      </c>
      <c r="O57" s="164" t="s">
        <v>108</v>
      </c>
      <c r="P57" s="387" t="s">
        <v>0</v>
      </c>
      <c r="Q57" s="178" t="s">
        <v>181</v>
      </c>
      <c r="R57" s="126"/>
    </row>
    <row r="58" spans="2:20" ht="14.25" thickBot="1" x14ac:dyDescent="0.25">
      <c r="C58" s="181" t="s">
        <v>96</v>
      </c>
      <c r="D58" s="187">
        <v>1</v>
      </c>
      <c r="E58" s="184">
        <v>3</v>
      </c>
      <c r="F58" s="184">
        <v>0</v>
      </c>
      <c r="G58" s="184">
        <v>6</v>
      </c>
      <c r="H58" s="184">
        <v>10</v>
      </c>
      <c r="I58" s="184">
        <v>12</v>
      </c>
      <c r="J58" s="184">
        <v>13</v>
      </c>
      <c r="K58" s="184">
        <v>9</v>
      </c>
      <c r="L58" s="184">
        <v>10</v>
      </c>
      <c r="M58" s="184">
        <v>8</v>
      </c>
      <c r="N58" s="183">
        <v>5</v>
      </c>
      <c r="O58" s="183">
        <v>16</v>
      </c>
      <c r="P58" s="184">
        <f>SUM(D58:O58)</f>
        <v>93</v>
      </c>
      <c r="Q58" s="185">
        <f>(100000/10266149)*(P58/12)*12</f>
        <v>0.9058898326918885</v>
      </c>
      <c r="R58" s="126"/>
    </row>
    <row r="59" spans="2:20" ht="8.25" customHeight="1" thickBot="1" x14ac:dyDescent="0.25">
      <c r="B59" s="24"/>
      <c r="C59" s="189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2:20" ht="34.5" thickBot="1" x14ac:dyDescent="0.25">
      <c r="B60" s="24"/>
      <c r="C60" s="192" t="s">
        <v>224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93">
        <f>(100000/10266149)*(1375/12)*12</f>
        <v>13.393532472595126</v>
      </c>
    </row>
    <row r="61" spans="2:20" x14ac:dyDescent="0.2">
      <c r="C61" s="162" t="s">
        <v>169</v>
      </c>
    </row>
    <row r="63" spans="2:20" x14ac:dyDescent="0.2">
      <c r="D63" s="323"/>
      <c r="E63" s="323"/>
      <c r="F63" s="323"/>
      <c r="G63" s="324"/>
      <c r="H63" s="323"/>
      <c r="I63" s="323"/>
      <c r="J63" s="323"/>
      <c r="K63" s="323"/>
      <c r="L63" s="323"/>
      <c r="M63" s="323"/>
      <c r="N63" s="323"/>
      <c r="O63" s="323"/>
      <c r="P63" s="323"/>
    </row>
  </sheetData>
  <mergeCells count="10">
    <mergeCell ref="C9:Q9"/>
    <mergeCell ref="C7:Q7"/>
    <mergeCell ref="C6:Q6"/>
    <mergeCell ref="C5:Q5"/>
    <mergeCell ref="C56:Q56"/>
    <mergeCell ref="C28:Q28"/>
    <mergeCell ref="C25:P25"/>
    <mergeCell ref="C11:Q11"/>
    <mergeCell ref="C45:P45"/>
    <mergeCell ref="C48:Q48"/>
  </mergeCells>
  <pageMargins left="0.19685039370078741" right="0.19685039370078741" top="0.39370078740157483" bottom="0.19685039370078741" header="0.39370078740157483" footer="0.31496062992125984"/>
  <pageSetup paperSize="9" scale="75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7"/>
  <sheetViews>
    <sheetView topLeftCell="C10" zoomScale="85" zoomScaleNormal="85" workbookViewId="0">
      <selection activeCell="O21" sqref="O21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4.7109375" style="2" customWidth="1"/>
    <col min="4" max="4" width="6.85546875" bestFit="1" customWidth="1"/>
    <col min="5" max="5" width="7.85546875" bestFit="1" customWidth="1"/>
    <col min="6" max="6" width="10.5703125" bestFit="1" customWidth="1"/>
    <col min="7" max="7" width="7.28515625" bestFit="1" customWidth="1"/>
    <col min="8" max="8" width="8.5703125" bestFit="1" customWidth="1"/>
    <col min="9" max="9" width="8.42578125" bestFit="1" customWidth="1"/>
    <col min="10" max="10" width="10.28515625" bestFit="1" customWidth="1"/>
    <col min="11" max="11" width="14.140625" customWidth="1"/>
    <col min="12" max="12" width="4" customWidth="1"/>
  </cols>
  <sheetData>
    <row r="6" spans="1:12" s="2" customFormat="1" ht="1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7" spans="1:12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2" s="2" customFormat="1" ht="12.75" customHeight="1" x14ac:dyDescent="0.25">
      <c r="D9" s="301"/>
      <c r="E9" s="301"/>
      <c r="F9" s="301"/>
      <c r="G9" s="301"/>
      <c r="H9" s="301"/>
      <c r="I9" s="301"/>
      <c r="J9" s="301"/>
    </row>
    <row r="10" spans="1:12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</row>
    <row r="11" spans="1:12" s="2" customFormat="1" ht="18.75" customHeight="1" x14ac:dyDescent="0.3">
      <c r="A11" s="441" t="s">
        <v>232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310"/>
    </row>
    <row r="12" spans="1:12" ht="19.5" customHeight="1" thickBot="1" x14ac:dyDescent="0.35">
      <c r="A12" s="207"/>
      <c r="B12" s="207"/>
      <c r="C12" s="302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8.75" customHeight="1" x14ac:dyDescent="0.3">
      <c r="C13" s="304" t="s">
        <v>198</v>
      </c>
      <c r="D13" s="305" t="s">
        <v>188</v>
      </c>
      <c r="E13" s="305" t="s">
        <v>189</v>
      </c>
      <c r="F13" s="305" t="s">
        <v>190</v>
      </c>
      <c r="G13" s="305" t="s">
        <v>191</v>
      </c>
      <c r="H13" s="305" t="s">
        <v>192</v>
      </c>
      <c r="I13" s="305" t="s">
        <v>193</v>
      </c>
      <c r="J13" s="305" t="s">
        <v>194</v>
      </c>
      <c r="K13" s="306" t="s">
        <v>85</v>
      </c>
    </row>
    <row r="14" spans="1:12" ht="20.100000000000001" customHeight="1" x14ac:dyDescent="0.3">
      <c r="C14" s="307" t="s">
        <v>97</v>
      </c>
      <c r="D14" s="208">
        <v>23</v>
      </c>
      <c r="E14" s="208">
        <v>13</v>
      </c>
      <c r="F14" s="208">
        <v>11</v>
      </c>
      <c r="G14" s="208">
        <v>16</v>
      </c>
      <c r="H14" s="208">
        <v>9</v>
      </c>
      <c r="I14" s="208">
        <v>15</v>
      </c>
      <c r="J14" s="208">
        <v>18</v>
      </c>
      <c r="K14" s="308">
        <f>SUM(D14:J14)</f>
        <v>105</v>
      </c>
    </row>
    <row r="15" spans="1:12" ht="20.100000000000001" customHeight="1" x14ac:dyDescent="0.3">
      <c r="C15" s="307" t="s">
        <v>98</v>
      </c>
      <c r="D15" s="208">
        <v>15</v>
      </c>
      <c r="E15" s="208">
        <v>16</v>
      </c>
      <c r="F15" s="208">
        <v>13</v>
      </c>
      <c r="G15" s="208">
        <v>10</v>
      </c>
      <c r="H15" s="208">
        <v>13</v>
      </c>
      <c r="I15" s="309">
        <v>22</v>
      </c>
      <c r="J15" s="309">
        <v>21</v>
      </c>
      <c r="K15" s="308">
        <f t="shared" ref="K15:K25" si="0">SUM(D15:J15)</f>
        <v>110</v>
      </c>
    </row>
    <row r="16" spans="1:12" ht="20.100000000000001" customHeight="1" x14ac:dyDescent="0.3">
      <c r="C16" s="307" t="s">
        <v>99</v>
      </c>
      <c r="D16" s="198">
        <v>20</v>
      </c>
      <c r="E16" s="198">
        <v>18</v>
      </c>
      <c r="F16" s="198">
        <v>17</v>
      </c>
      <c r="G16" s="198">
        <v>10</v>
      </c>
      <c r="H16" s="198">
        <v>10</v>
      </c>
      <c r="I16" s="198">
        <v>19</v>
      </c>
      <c r="J16" s="205">
        <v>28</v>
      </c>
      <c r="K16" s="308">
        <f t="shared" si="0"/>
        <v>122</v>
      </c>
    </row>
    <row r="17" spans="3:11" ht="20.100000000000001" customHeight="1" x14ac:dyDescent="0.3">
      <c r="C17" s="307" t="s">
        <v>100</v>
      </c>
      <c r="D17" s="208">
        <v>12</v>
      </c>
      <c r="E17" s="208">
        <v>18</v>
      </c>
      <c r="F17" s="208">
        <v>19</v>
      </c>
      <c r="G17" s="208">
        <v>6</v>
      </c>
      <c r="H17" s="208">
        <v>12</v>
      </c>
      <c r="I17" s="309">
        <v>14</v>
      </c>
      <c r="J17" s="309">
        <v>29</v>
      </c>
      <c r="K17" s="308">
        <f t="shared" si="0"/>
        <v>110</v>
      </c>
    </row>
    <row r="18" spans="3:11" ht="20.100000000000001" customHeight="1" x14ac:dyDescent="0.3">
      <c r="C18" s="307" t="s">
        <v>101</v>
      </c>
      <c r="D18" s="208">
        <v>24</v>
      </c>
      <c r="E18" s="208">
        <v>18</v>
      </c>
      <c r="F18" s="208">
        <v>13</v>
      </c>
      <c r="G18" s="208">
        <v>11</v>
      </c>
      <c r="H18" s="208">
        <v>18</v>
      </c>
      <c r="I18" s="309">
        <v>13</v>
      </c>
      <c r="J18" s="309">
        <v>24</v>
      </c>
      <c r="K18" s="308">
        <f t="shared" si="0"/>
        <v>121</v>
      </c>
    </row>
    <row r="19" spans="3:11" ht="20.100000000000001" customHeight="1" x14ac:dyDescent="0.3">
      <c r="C19" s="307" t="s">
        <v>102</v>
      </c>
      <c r="D19" s="208">
        <v>19</v>
      </c>
      <c r="E19" s="208">
        <v>13</v>
      </c>
      <c r="F19" s="208">
        <v>12</v>
      </c>
      <c r="G19" s="208">
        <v>14</v>
      </c>
      <c r="H19" s="208">
        <v>28</v>
      </c>
      <c r="I19" s="309">
        <v>15</v>
      </c>
      <c r="J19" s="309">
        <v>21</v>
      </c>
      <c r="K19" s="308">
        <f t="shared" si="0"/>
        <v>122</v>
      </c>
    </row>
    <row r="20" spans="3:11" ht="20.100000000000001" customHeight="1" x14ac:dyDescent="0.3">
      <c r="C20" s="307" t="s">
        <v>103</v>
      </c>
      <c r="D20" s="208">
        <v>23</v>
      </c>
      <c r="E20" s="208">
        <v>23</v>
      </c>
      <c r="F20" s="208">
        <v>15</v>
      </c>
      <c r="G20" s="208">
        <v>10</v>
      </c>
      <c r="H20" s="208">
        <v>19</v>
      </c>
      <c r="I20" s="309">
        <v>24</v>
      </c>
      <c r="J20" s="309">
        <v>31</v>
      </c>
      <c r="K20" s="308">
        <f t="shared" si="0"/>
        <v>145</v>
      </c>
    </row>
    <row r="21" spans="3:11" ht="20.100000000000001" customHeight="1" x14ac:dyDescent="0.3">
      <c r="C21" s="307" t="s">
        <v>104</v>
      </c>
      <c r="D21" s="208">
        <v>9</v>
      </c>
      <c r="E21" s="208">
        <v>10</v>
      </c>
      <c r="F21" s="208">
        <v>7</v>
      </c>
      <c r="G21" s="208">
        <v>14</v>
      </c>
      <c r="H21" s="208">
        <v>16</v>
      </c>
      <c r="I21" s="309">
        <v>10</v>
      </c>
      <c r="J21" s="309">
        <v>19</v>
      </c>
      <c r="K21" s="308">
        <f t="shared" si="0"/>
        <v>85</v>
      </c>
    </row>
    <row r="22" spans="3:11" ht="20.100000000000001" customHeight="1" x14ac:dyDescent="0.3">
      <c r="C22" s="307" t="s">
        <v>105</v>
      </c>
      <c r="D22" s="208">
        <v>14</v>
      </c>
      <c r="E22" s="208">
        <v>8</v>
      </c>
      <c r="F22" s="208">
        <v>14</v>
      </c>
      <c r="G22" s="208">
        <v>15</v>
      </c>
      <c r="H22" s="208">
        <v>17</v>
      </c>
      <c r="I22" s="208">
        <v>20</v>
      </c>
      <c r="J22" s="208">
        <v>27</v>
      </c>
      <c r="K22" s="308">
        <f t="shared" si="0"/>
        <v>115</v>
      </c>
    </row>
    <row r="23" spans="3:11" ht="20.100000000000001" customHeight="1" x14ac:dyDescent="0.3">
      <c r="C23" s="307" t="s">
        <v>106</v>
      </c>
      <c r="D23" s="208">
        <v>16</v>
      </c>
      <c r="E23" s="208">
        <v>8</v>
      </c>
      <c r="F23" s="208">
        <v>13</v>
      </c>
      <c r="G23" s="208">
        <v>7</v>
      </c>
      <c r="H23" s="208">
        <v>15</v>
      </c>
      <c r="I23" s="309">
        <v>10</v>
      </c>
      <c r="J23" s="309">
        <v>23</v>
      </c>
      <c r="K23" s="308">
        <f t="shared" si="0"/>
        <v>92</v>
      </c>
    </row>
    <row r="24" spans="3:11" ht="20.100000000000001" customHeight="1" x14ac:dyDescent="0.3">
      <c r="C24" s="307" t="s">
        <v>107</v>
      </c>
      <c r="D24" s="208">
        <v>21</v>
      </c>
      <c r="E24" s="208">
        <v>12</v>
      </c>
      <c r="F24" s="198">
        <v>13</v>
      </c>
      <c r="G24" s="208">
        <v>15</v>
      </c>
      <c r="H24" s="208">
        <v>13</v>
      </c>
      <c r="I24" s="208">
        <v>13</v>
      </c>
      <c r="J24" s="208">
        <v>25</v>
      </c>
      <c r="K24" s="308">
        <f t="shared" si="0"/>
        <v>112</v>
      </c>
    </row>
    <row r="25" spans="3:11" ht="20.100000000000001" customHeight="1" x14ac:dyDescent="0.3">
      <c r="C25" s="307" t="s">
        <v>108</v>
      </c>
      <c r="D25" s="208">
        <v>22</v>
      </c>
      <c r="E25" s="208">
        <v>21</v>
      </c>
      <c r="F25" s="198">
        <v>12</v>
      </c>
      <c r="G25" s="208">
        <v>9</v>
      </c>
      <c r="H25" s="208">
        <v>7</v>
      </c>
      <c r="I25" s="208">
        <v>25</v>
      </c>
      <c r="J25" s="208">
        <v>40</v>
      </c>
      <c r="K25" s="308">
        <f t="shared" si="0"/>
        <v>136</v>
      </c>
    </row>
    <row r="26" spans="3:11" ht="20.100000000000001" customHeight="1" thickBot="1" x14ac:dyDescent="0.35">
      <c r="C26" s="206" t="s">
        <v>0</v>
      </c>
      <c r="D26" s="200">
        <f>SUM(D14:D25)</f>
        <v>218</v>
      </c>
      <c r="E26" s="200">
        <f t="shared" ref="E26:J26" si="1">SUM(E14:E25)</f>
        <v>178</v>
      </c>
      <c r="F26" s="200">
        <f t="shared" si="1"/>
        <v>159</v>
      </c>
      <c r="G26" s="200">
        <f t="shared" si="1"/>
        <v>137</v>
      </c>
      <c r="H26" s="200">
        <f t="shared" si="1"/>
        <v>177</v>
      </c>
      <c r="I26" s="200">
        <f t="shared" si="1"/>
        <v>200</v>
      </c>
      <c r="J26" s="200">
        <f t="shared" si="1"/>
        <v>306</v>
      </c>
      <c r="K26" s="201">
        <f t="shared" ref="K26" si="2">SUM(K14:K25)</f>
        <v>1375</v>
      </c>
    </row>
    <row r="27" spans="3:11" ht="17.25" customHeight="1" x14ac:dyDescent="0.3">
      <c r="C27" s="303" t="s">
        <v>195</v>
      </c>
      <c r="D27" s="99"/>
      <c r="E27" s="99"/>
      <c r="F27" s="99"/>
      <c r="G27" s="99"/>
      <c r="H27" s="99"/>
    </row>
  </sheetData>
  <mergeCells count="5">
    <mergeCell ref="A6:L6"/>
    <mergeCell ref="A7:L7"/>
    <mergeCell ref="A8:L8"/>
    <mergeCell ref="A10:L10"/>
    <mergeCell ref="A11:K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7"/>
  <sheetViews>
    <sheetView topLeftCell="C10" zoomScaleNormal="100" workbookViewId="0">
      <selection activeCell="I26" sqref="I26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.5703125" customWidth="1"/>
    <col min="4" max="4" width="11.140625" style="2" customWidth="1"/>
    <col min="5" max="5" width="6.85546875" bestFit="1" customWidth="1"/>
    <col min="6" max="6" width="7.85546875" bestFit="1" customWidth="1"/>
    <col min="7" max="7" width="10.5703125" bestFit="1" customWidth="1"/>
    <col min="8" max="8" width="7.28515625" bestFit="1" customWidth="1"/>
    <col min="9" max="9" width="8.5703125" bestFit="1" customWidth="1"/>
    <col min="10" max="10" width="8.42578125" bestFit="1" customWidth="1"/>
    <col min="11" max="11" width="10.28515625" bestFit="1" customWidth="1"/>
    <col min="12" max="12" width="14.140625" customWidth="1"/>
    <col min="13" max="13" width="3.140625" customWidth="1"/>
  </cols>
  <sheetData>
    <row r="6" spans="1:13" s="2" customFormat="1" ht="1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</row>
    <row r="7" spans="1:13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</row>
    <row r="8" spans="1:13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</row>
    <row r="9" spans="1:13" ht="12.75" customHeight="1" x14ac:dyDescent="0.25">
      <c r="E9" s="1"/>
      <c r="F9" s="1"/>
      <c r="G9" s="1"/>
      <c r="H9" s="1"/>
      <c r="I9" s="1"/>
      <c r="J9" s="1"/>
      <c r="K9" s="1"/>
    </row>
    <row r="10" spans="1:13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</row>
    <row r="11" spans="1:13" s="2" customFormat="1" ht="18.75" customHeight="1" x14ac:dyDescent="0.3">
      <c r="A11" s="441" t="s">
        <v>233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</row>
    <row r="12" spans="1:13" ht="19.5" customHeight="1" thickBot="1" x14ac:dyDescent="0.35">
      <c r="A12" s="207"/>
      <c r="B12" s="207"/>
      <c r="C12" s="207"/>
      <c r="D12" s="302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ht="18.75" customHeight="1" x14ac:dyDescent="0.3">
      <c r="D13" s="304" t="s">
        <v>198</v>
      </c>
      <c r="E13" s="305" t="s">
        <v>188</v>
      </c>
      <c r="F13" s="305" t="s">
        <v>189</v>
      </c>
      <c r="G13" s="305" t="s">
        <v>190</v>
      </c>
      <c r="H13" s="305" t="s">
        <v>191</v>
      </c>
      <c r="I13" s="305" t="s">
        <v>192</v>
      </c>
      <c r="J13" s="305" t="s">
        <v>193</v>
      </c>
      <c r="K13" s="305" t="s">
        <v>194</v>
      </c>
      <c r="L13" s="306" t="s">
        <v>85</v>
      </c>
    </row>
    <row r="14" spans="1:13" ht="20.100000000000001" customHeight="1" x14ac:dyDescent="0.3">
      <c r="D14" s="307" t="s">
        <v>97</v>
      </c>
      <c r="E14" s="208">
        <v>8</v>
      </c>
      <c r="F14" s="208">
        <v>2</v>
      </c>
      <c r="G14" s="208">
        <v>1</v>
      </c>
      <c r="H14" s="208">
        <v>6</v>
      </c>
      <c r="I14" s="208">
        <v>4</v>
      </c>
      <c r="J14" s="208">
        <v>3</v>
      </c>
      <c r="K14" s="208">
        <v>2</v>
      </c>
      <c r="L14" s="308">
        <f>SUM(E14:K14)</f>
        <v>26</v>
      </c>
    </row>
    <row r="15" spans="1:13" ht="20.100000000000001" customHeight="1" x14ac:dyDescent="0.3">
      <c r="D15" s="307" t="s">
        <v>98</v>
      </c>
      <c r="E15" s="208">
        <v>3</v>
      </c>
      <c r="F15" s="208">
        <v>4</v>
      </c>
      <c r="G15" s="208">
        <v>3</v>
      </c>
      <c r="H15" s="208">
        <v>3</v>
      </c>
      <c r="I15" s="208">
        <v>2</v>
      </c>
      <c r="J15" s="208">
        <v>3</v>
      </c>
      <c r="K15" s="208">
        <v>4</v>
      </c>
      <c r="L15" s="308">
        <f>SUM(E15:K15)</f>
        <v>22</v>
      </c>
    </row>
    <row r="16" spans="1:13" ht="20.100000000000001" customHeight="1" x14ac:dyDescent="0.3">
      <c r="D16" s="307" t="s">
        <v>99</v>
      </c>
      <c r="E16" s="209">
        <v>4</v>
      </c>
      <c r="F16" s="209">
        <v>4</v>
      </c>
      <c r="G16" s="209">
        <v>2</v>
      </c>
      <c r="H16" s="209">
        <v>1</v>
      </c>
      <c r="I16" s="209">
        <v>3</v>
      </c>
      <c r="J16" s="209">
        <v>9</v>
      </c>
      <c r="K16" s="209">
        <v>5</v>
      </c>
      <c r="L16" s="308">
        <f>SUM(E16:K16)</f>
        <v>28</v>
      </c>
    </row>
    <row r="17" spans="4:12" ht="19.5" customHeight="1" x14ac:dyDescent="0.3">
      <c r="D17" s="307" t="s">
        <v>100</v>
      </c>
      <c r="E17" s="208">
        <v>3</v>
      </c>
      <c r="F17" s="208">
        <v>4</v>
      </c>
      <c r="G17" s="208">
        <v>5</v>
      </c>
      <c r="H17" s="208">
        <v>1</v>
      </c>
      <c r="I17" s="208">
        <v>1</v>
      </c>
      <c r="J17" s="309">
        <v>2</v>
      </c>
      <c r="K17" s="309">
        <v>7</v>
      </c>
      <c r="L17" s="308">
        <f>SUM(E17:K17)</f>
        <v>23</v>
      </c>
    </row>
    <row r="18" spans="4:12" ht="20.100000000000001" customHeight="1" x14ac:dyDescent="0.3">
      <c r="D18" s="307" t="s">
        <v>101</v>
      </c>
      <c r="E18" s="208">
        <v>4</v>
      </c>
      <c r="F18" s="208">
        <v>4</v>
      </c>
      <c r="G18" s="208">
        <v>6</v>
      </c>
      <c r="H18" s="208">
        <v>2</v>
      </c>
      <c r="I18" s="208">
        <v>6</v>
      </c>
      <c r="J18" s="309">
        <v>3</v>
      </c>
      <c r="K18" s="309">
        <v>4</v>
      </c>
      <c r="L18" s="308">
        <f t="shared" ref="L18:L25" si="0">SUM(E18:K18)</f>
        <v>29</v>
      </c>
    </row>
    <row r="19" spans="4:12" ht="20.100000000000001" customHeight="1" x14ac:dyDescent="0.3">
      <c r="D19" s="307" t="s">
        <v>102</v>
      </c>
      <c r="E19" s="208">
        <v>6</v>
      </c>
      <c r="F19" s="208">
        <v>2</v>
      </c>
      <c r="G19" s="208">
        <v>3</v>
      </c>
      <c r="H19" s="208">
        <v>1</v>
      </c>
      <c r="I19" s="208">
        <v>5</v>
      </c>
      <c r="J19" s="208">
        <v>5</v>
      </c>
      <c r="K19" s="208">
        <v>4</v>
      </c>
      <c r="L19" s="308">
        <f t="shared" si="0"/>
        <v>26</v>
      </c>
    </row>
    <row r="20" spans="4:12" ht="20.100000000000001" customHeight="1" x14ac:dyDescent="0.3">
      <c r="D20" s="307" t="s">
        <v>103</v>
      </c>
      <c r="E20" s="208">
        <v>8</v>
      </c>
      <c r="F20" s="208">
        <v>3</v>
      </c>
      <c r="G20" s="208">
        <v>7</v>
      </c>
      <c r="H20" s="208">
        <v>4</v>
      </c>
      <c r="I20" s="208">
        <v>5</v>
      </c>
      <c r="J20" s="309">
        <v>1</v>
      </c>
      <c r="K20" s="309">
        <v>6</v>
      </c>
      <c r="L20" s="308">
        <f t="shared" si="0"/>
        <v>34</v>
      </c>
    </row>
    <row r="21" spans="4:12" ht="20.100000000000001" customHeight="1" x14ac:dyDescent="0.3">
      <c r="D21" s="307" t="s">
        <v>104</v>
      </c>
      <c r="E21" s="208">
        <v>3</v>
      </c>
      <c r="F21" s="208">
        <v>2</v>
      </c>
      <c r="G21" s="208">
        <v>1</v>
      </c>
      <c r="H21" s="208">
        <v>4</v>
      </c>
      <c r="I21" s="208">
        <v>5</v>
      </c>
      <c r="J21" s="309">
        <v>0</v>
      </c>
      <c r="K21" s="309">
        <v>7</v>
      </c>
      <c r="L21" s="308">
        <f t="shared" si="0"/>
        <v>22</v>
      </c>
    </row>
    <row r="22" spans="4:12" ht="20.100000000000001" customHeight="1" x14ac:dyDescent="0.3">
      <c r="D22" s="307" t="s">
        <v>105</v>
      </c>
      <c r="E22" s="208">
        <v>3</v>
      </c>
      <c r="F22" s="208">
        <v>1</v>
      </c>
      <c r="G22" s="208">
        <v>7</v>
      </c>
      <c r="H22" s="208">
        <v>7</v>
      </c>
      <c r="I22" s="208">
        <v>4</v>
      </c>
      <c r="J22" s="309">
        <v>5</v>
      </c>
      <c r="K22" s="309">
        <v>7</v>
      </c>
      <c r="L22" s="308">
        <f t="shared" si="0"/>
        <v>34</v>
      </c>
    </row>
    <row r="23" spans="4:12" ht="20.100000000000001" customHeight="1" x14ac:dyDescent="0.3">
      <c r="D23" s="307" t="s">
        <v>106</v>
      </c>
      <c r="E23" s="208">
        <v>3</v>
      </c>
      <c r="F23" s="208">
        <v>2</v>
      </c>
      <c r="G23" s="208">
        <v>4</v>
      </c>
      <c r="H23" s="208">
        <v>3</v>
      </c>
      <c r="I23" s="208">
        <v>5</v>
      </c>
      <c r="J23" s="309">
        <v>5</v>
      </c>
      <c r="K23" s="309">
        <v>5</v>
      </c>
      <c r="L23" s="308">
        <f>SUM(E23:K23)</f>
        <v>27</v>
      </c>
    </row>
    <row r="24" spans="4:12" ht="20.100000000000001" customHeight="1" x14ac:dyDescent="0.3">
      <c r="D24" s="307" t="s">
        <v>107</v>
      </c>
      <c r="E24" s="208">
        <v>5</v>
      </c>
      <c r="F24" s="208">
        <v>4</v>
      </c>
      <c r="G24" s="198">
        <v>4</v>
      </c>
      <c r="H24" s="208">
        <v>1</v>
      </c>
      <c r="I24" s="208">
        <v>2</v>
      </c>
      <c r="J24" s="208">
        <v>3</v>
      </c>
      <c r="K24" s="208">
        <v>12</v>
      </c>
      <c r="L24" s="308">
        <f t="shared" si="0"/>
        <v>31</v>
      </c>
    </row>
    <row r="25" spans="4:12" ht="20.100000000000001" customHeight="1" x14ac:dyDescent="0.3">
      <c r="D25" s="307" t="s">
        <v>108</v>
      </c>
      <c r="E25" s="208">
        <v>5</v>
      </c>
      <c r="F25" s="208">
        <v>7</v>
      </c>
      <c r="G25" s="198">
        <v>4</v>
      </c>
      <c r="H25" s="208">
        <v>2</v>
      </c>
      <c r="I25" s="208">
        <v>0</v>
      </c>
      <c r="J25" s="208">
        <v>7</v>
      </c>
      <c r="K25" s="208">
        <v>5</v>
      </c>
      <c r="L25" s="308">
        <f t="shared" si="0"/>
        <v>30</v>
      </c>
    </row>
    <row r="26" spans="4:12" ht="20.100000000000001" customHeight="1" thickBot="1" x14ac:dyDescent="0.35">
      <c r="D26" s="206" t="s">
        <v>0</v>
      </c>
      <c r="E26" s="200">
        <f>SUM(E14:E25)</f>
        <v>55</v>
      </c>
      <c r="F26" s="200">
        <f t="shared" ref="F26:L26" si="1">SUM(F14:F25)</f>
        <v>39</v>
      </c>
      <c r="G26" s="200">
        <f t="shared" si="1"/>
        <v>47</v>
      </c>
      <c r="H26" s="200">
        <f t="shared" si="1"/>
        <v>35</v>
      </c>
      <c r="I26" s="200">
        <f t="shared" si="1"/>
        <v>42</v>
      </c>
      <c r="J26" s="200">
        <f t="shared" si="1"/>
        <v>46</v>
      </c>
      <c r="K26" s="200">
        <f t="shared" si="1"/>
        <v>68</v>
      </c>
      <c r="L26" s="201">
        <f t="shared" si="1"/>
        <v>332</v>
      </c>
    </row>
    <row r="27" spans="4:12" ht="17.25" customHeight="1" x14ac:dyDescent="0.3">
      <c r="D27" s="303" t="s">
        <v>195</v>
      </c>
      <c r="E27" s="99"/>
      <c r="F27" s="99"/>
      <c r="G27" s="99"/>
      <c r="H27" s="99"/>
      <c r="I27" s="99"/>
    </row>
  </sheetData>
  <mergeCells count="5">
    <mergeCell ref="A6:M6"/>
    <mergeCell ref="A7:M7"/>
    <mergeCell ref="A8:M8"/>
    <mergeCell ref="A10:M10"/>
    <mergeCell ref="A11:M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1"/>
  <sheetViews>
    <sheetView topLeftCell="C25" zoomScale="85" zoomScaleNormal="85" workbookViewId="0">
      <selection activeCell="N44" sqref="N44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1.7109375" customWidth="1"/>
    <col min="4" max="4" width="6.85546875" bestFit="1" customWidth="1"/>
    <col min="5" max="5" width="7.85546875" bestFit="1" customWidth="1"/>
    <col min="6" max="6" width="10.5703125" bestFit="1" customWidth="1"/>
    <col min="7" max="7" width="7.28515625" bestFit="1" customWidth="1"/>
    <col min="8" max="8" width="8.5703125" bestFit="1" customWidth="1"/>
    <col min="9" max="9" width="8.42578125" bestFit="1" customWidth="1"/>
    <col min="10" max="10" width="10.28515625" bestFit="1" customWidth="1"/>
    <col min="11" max="11" width="11.5703125" customWidth="1"/>
    <col min="12" max="12" width="4" customWidth="1"/>
    <col min="14" max="14" width="12.28515625" bestFit="1" customWidth="1"/>
  </cols>
  <sheetData>
    <row r="6" spans="1:15" ht="14.25" customHeight="1" x14ac:dyDescent="0.25">
      <c r="A6" s="461" t="s">
        <v>8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</row>
    <row r="7" spans="1:15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5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5" ht="12.75" customHeight="1" x14ac:dyDescent="0.25">
      <c r="D9" s="1"/>
      <c r="E9" s="1"/>
      <c r="F9" s="1"/>
      <c r="G9" s="1"/>
      <c r="H9" s="1"/>
      <c r="I9" s="1"/>
      <c r="J9" s="1"/>
    </row>
    <row r="10" spans="1:15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</row>
    <row r="11" spans="1:15" ht="18.75" customHeight="1" x14ac:dyDescent="0.3">
      <c r="B11" s="310"/>
      <c r="C11" s="441" t="s">
        <v>234</v>
      </c>
      <c r="D11" s="441"/>
      <c r="E11" s="441"/>
      <c r="F11" s="441"/>
      <c r="G11" s="441"/>
      <c r="H11" s="441"/>
      <c r="I11" s="441"/>
      <c r="J11" s="441"/>
      <c r="K11" s="441"/>
      <c r="L11" s="310"/>
      <c r="M11" s="277"/>
      <c r="O11" s="277"/>
    </row>
    <row r="12" spans="1:15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5" ht="18.75" customHeight="1" x14ac:dyDescent="0.35">
      <c r="C13" s="194" t="s">
        <v>198</v>
      </c>
      <c r="D13" s="195" t="s">
        <v>188</v>
      </c>
      <c r="E13" s="195" t="s">
        <v>189</v>
      </c>
      <c r="F13" s="195" t="s">
        <v>190</v>
      </c>
      <c r="G13" s="195" t="s">
        <v>191</v>
      </c>
      <c r="H13" s="195" t="s">
        <v>192</v>
      </c>
      <c r="I13" s="195" t="s">
        <v>193</v>
      </c>
      <c r="J13" s="195" t="s">
        <v>194</v>
      </c>
      <c r="K13" s="196" t="s">
        <v>85</v>
      </c>
    </row>
    <row r="14" spans="1:15" ht="20.100000000000001" customHeight="1" x14ac:dyDescent="0.35">
      <c r="C14" s="221" t="s">
        <v>97</v>
      </c>
      <c r="D14" s="234">
        <v>2</v>
      </c>
      <c r="E14" s="234">
        <v>1</v>
      </c>
      <c r="F14" s="234">
        <v>1</v>
      </c>
      <c r="G14" s="234">
        <v>0</v>
      </c>
      <c r="H14" s="234">
        <v>2</v>
      </c>
      <c r="I14" s="234">
        <v>3</v>
      </c>
      <c r="J14" s="234">
        <v>2</v>
      </c>
      <c r="K14" s="199">
        <f>SUM(D14:J14)</f>
        <v>11</v>
      </c>
    </row>
    <row r="15" spans="1:15" ht="20.100000000000001" customHeight="1" x14ac:dyDescent="0.35">
      <c r="C15" s="221" t="s">
        <v>98</v>
      </c>
      <c r="D15" s="211">
        <v>2</v>
      </c>
      <c r="E15" s="211">
        <v>2</v>
      </c>
      <c r="F15" s="211">
        <v>1</v>
      </c>
      <c r="G15" s="211">
        <v>2</v>
      </c>
      <c r="H15" s="211">
        <v>1</v>
      </c>
      <c r="I15" s="211">
        <v>2</v>
      </c>
      <c r="J15" s="211">
        <v>4</v>
      </c>
      <c r="K15" s="199">
        <f>SUM(D15:J15)</f>
        <v>14</v>
      </c>
    </row>
    <row r="16" spans="1:15" ht="20.100000000000001" customHeight="1" x14ac:dyDescent="0.35">
      <c r="C16" s="221" t="s">
        <v>99</v>
      </c>
      <c r="D16" s="235">
        <v>0</v>
      </c>
      <c r="E16" s="235">
        <v>0</v>
      </c>
      <c r="F16" s="235">
        <v>2</v>
      </c>
      <c r="G16" s="235">
        <v>2</v>
      </c>
      <c r="H16" s="235">
        <v>1</v>
      </c>
      <c r="I16" s="235">
        <v>2</v>
      </c>
      <c r="J16" s="235">
        <v>4</v>
      </c>
      <c r="K16" s="199">
        <f>SUM(D16:J16)</f>
        <v>11</v>
      </c>
    </row>
    <row r="17" spans="3:11" ht="20.100000000000001" customHeight="1" x14ac:dyDescent="0.35">
      <c r="C17" s="221" t="s">
        <v>100</v>
      </c>
      <c r="D17" s="197">
        <v>1</v>
      </c>
      <c r="E17" s="197">
        <v>1</v>
      </c>
      <c r="F17" s="197">
        <v>2</v>
      </c>
      <c r="G17" s="197">
        <v>0</v>
      </c>
      <c r="H17" s="197">
        <v>2</v>
      </c>
      <c r="I17" s="204">
        <v>0</v>
      </c>
      <c r="J17" s="204">
        <v>2</v>
      </c>
      <c r="K17" s="199">
        <f>SUM(D17:J17)</f>
        <v>8</v>
      </c>
    </row>
    <row r="18" spans="3:11" ht="20.100000000000001" customHeight="1" x14ac:dyDescent="0.35">
      <c r="C18" s="221" t="s">
        <v>101</v>
      </c>
      <c r="D18" s="197">
        <v>0</v>
      </c>
      <c r="E18" s="197">
        <v>4</v>
      </c>
      <c r="F18" s="197">
        <v>0</v>
      </c>
      <c r="G18" s="197">
        <v>1</v>
      </c>
      <c r="H18" s="197">
        <v>2</v>
      </c>
      <c r="I18" s="204">
        <v>1</v>
      </c>
      <c r="J18" s="204">
        <v>3</v>
      </c>
      <c r="K18" s="199">
        <f t="shared" ref="K18:K25" si="0">SUM(D18:J18)</f>
        <v>11</v>
      </c>
    </row>
    <row r="19" spans="3:11" ht="20.100000000000001" customHeight="1" x14ac:dyDescent="0.35">
      <c r="C19" s="221" t="s">
        <v>102</v>
      </c>
      <c r="D19" s="197">
        <v>0</v>
      </c>
      <c r="E19" s="197">
        <v>0</v>
      </c>
      <c r="F19" s="197">
        <v>2</v>
      </c>
      <c r="G19" s="197">
        <v>3</v>
      </c>
      <c r="H19" s="197">
        <v>5</v>
      </c>
      <c r="I19" s="204">
        <v>2</v>
      </c>
      <c r="J19" s="204">
        <v>2</v>
      </c>
      <c r="K19" s="199">
        <f t="shared" si="0"/>
        <v>14</v>
      </c>
    </row>
    <row r="20" spans="3:11" ht="20.100000000000001" customHeight="1" x14ac:dyDescent="0.35">
      <c r="C20" s="221" t="s">
        <v>103</v>
      </c>
      <c r="D20" s="197">
        <v>2</v>
      </c>
      <c r="E20" s="197">
        <v>1</v>
      </c>
      <c r="F20" s="197">
        <v>2</v>
      </c>
      <c r="G20" s="197">
        <v>0</v>
      </c>
      <c r="H20" s="197">
        <v>0</v>
      </c>
      <c r="I20" s="204">
        <v>1</v>
      </c>
      <c r="J20" s="204">
        <v>3</v>
      </c>
      <c r="K20" s="199">
        <f t="shared" si="0"/>
        <v>9</v>
      </c>
    </row>
    <row r="21" spans="3:11" ht="20.100000000000001" customHeight="1" x14ac:dyDescent="0.35">
      <c r="C21" s="221" t="s">
        <v>104</v>
      </c>
      <c r="D21" s="197">
        <v>1</v>
      </c>
      <c r="E21" s="197">
        <v>0</v>
      </c>
      <c r="F21" s="197">
        <v>2</v>
      </c>
      <c r="G21" s="197">
        <v>1</v>
      </c>
      <c r="H21" s="197">
        <v>2</v>
      </c>
      <c r="I21" s="204">
        <v>1</v>
      </c>
      <c r="J21" s="204">
        <v>3</v>
      </c>
      <c r="K21" s="199">
        <f t="shared" si="0"/>
        <v>10</v>
      </c>
    </row>
    <row r="22" spans="3:11" ht="20.100000000000001" customHeight="1" x14ac:dyDescent="0.35">
      <c r="C22" s="221" t="s">
        <v>105</v>
      </c>
      <c r="D22" s="197">
        <v>1</v>
      </c>
      <c r="E22" s="197">
        <v>0</v>
      </c>
      <c r="F22" s="197">
        <v>0</v>
      </c>
      <c r="G22" s="197">
        <v>0</v>
      </c>
      <c r="H22" s="197">
        <v>0</v>
      </c>
      <c r="I22" s="197">
        <v>3</v>
      </c>
      <c r="J22" s="197">
        <v>4</v>
      </c>
      <c r="K22" s="199">
        <f t="shared" si="0"/>
        <v>8</v>
      </c>
    </row>
    <row r="23" spans="3:11" ht="20.100000000000001" customHeight="1" x14ac:dyDescent="0.35">
      <c r="C23" s="221" t="s">
        <v>106</v>
      </c>
      <c r="D23" s="197">
        <v>2</v>
      </c>
      <c r="E23" s="197">
        <v>0</v>
      </c>
      <c r="F23" s="197">
        <v>1</v>
      </c>
      <c r="G23" s="197">
        <v>2</v>
      </c>
      <c r="H23" s="197">
        <v>3</v>
      </c>
      <c r="I23" s="204">
        <v>0</v>
      </c>
      <c r="J23" s="204">
        <v>0</v>
      </c>
      <c r="K23" s="199">
        <f t="shared" si="0"/>
        <v>8</v>
      </c>
    </row>
    <row r="24" spans="3:11" ht="20.100000000000001" customHeight="1" x14ac:dyDescent="0.35">
      <c r="C24" s="221" t="s">
        <v>107</v>
      </c>
      <c r="D24" s="197">
        <v>7</v>
      </c>
      <c r="E24" s="197">
        <v>2</v>
      </c>
      <c r="F24" s="197">
        <v>2</v>
      </c>
      <c r="G24" s="197">
        <v>6</v>
      </c>
      <c r="H24" s="197">
        <v>2</v>
      </c>
      <c r="I24" s="204">
        <v>2</v>
      </c>
      <c r="J24" s="204">
        <v>2</v>
      </c>
      <c r="K24" s="199">
        <f t="shared" si="0"/>
        <v>23</v>
      </c>
    </row>
    <row r="25" spans="3:11" ht="20.100000000000001" customHeight="1" x14ac:dyDescent="0.35">
      <c r="C25" s="221" t="s">
        <v>108</v>
      </c>
      <c r="D25" s="234">
        <v>0</v>
      </c>
      <c r="E25" s="234">
        <v>3</v>
      </c>
      <c r="F25" s="234">
        <v>3</v>
      </c>
      <c r="G25" s="234">
        <v>0</v>
      </c>
      <c r="H25" s="234">
        <v>3</v>
      </c>
      <c r="I25" s="234">
        <v>3</v>
      </c>
      <c r="J25" s="234">
        <v>3</v>
      </c>
      <c r="K25" s="199">
        <f t="shared" si="0"/>
        <v>15</v>
      </c>
    </row>
    <row r="26" spans="3:11" ht="20.100000000000001" customHeight="1" thickBot="1" x14ac:dyDescent="0.35">
      <c r="C26" s="206" t="s">
        <v>0</v>
      </c>
      <c r="D26" s="200">
        <f>SUM(D14:D25)</f>
        <v>18</v>
      </c>
      <c r="E26" s="200">
        <f t="shared" ref="E26:K26" si="1">SUM(E14:E25)</f>
        <v>14</v>
      </c>
      <c r="F26" s="200">
        <f t="shared" si="1"/>
        <v>18</v>
      </c>
      <c r="G26" s="200">
        <f t="shared" si="1"/>
        <v>17</v>
      </c>
      <c r="H26" s="200">
        <f t="shared" si="1"/>
        <v>23</v>
      </c>
      <c r="I26" s="200">
        <f t="shared" si="1"/>
        <v>20</v>
      </c>
      <c r="J26" s="200">
        <f t="shared" si="1"/>
        <v>32</v>
      </c>
      <c r="K26" s="201">
        <f t="shared" si="1"/>
        <v>142</v>
      </c>
    </row>
    <row r="27" spans="3:11" ht="17.25" customHeight="1" x14ac:dyDescent="0.3">
      <c r="C27" s="186" t="s">
        <v>195</v>
      </c>
      <c r="D27" s="99"/>
      <c r="E27" s="99"/>
      <c r="F27" s="99"/>
      <c r="G27" s="99"/>
      <c r="H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C11:K11"/>
    <mergeCell ref="A6:L6"/>
    <mergeCell ref="A7:L7"/>
    <mergeCell ref="A8:L8"/>
    <mergeCell ref="A10:L10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41"/>
  <sheetViews>
    <sheetView topLeftCell="C1" zoomScaleNormal="100" workbookViewId="0">
      <selection activeCell="C1" sqref="C1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12.5703125" customWidth="1"/>
    <col min="4" max="4" width="6.85546875" bestFit="1" customWidth="1"/>
    <col min="5" max="5" width="7.85546875" bestFit="1" customWidth="1"/>
    <col min="6" max="6" width="10.5703125" bestFit="1" customWidth="1"/>
    <col min="7" max="7" width="7.28515625" bestFit="1" customWidth="1"/>
    <col min="8" max="8" width="8.5703125" bestFit="1" customWidth="1"/>
    <col min="9" max="9" width="8.42578125" bestFit="1" customWidth="1"/>
    <col min="10" max="10" width="10.28515625" bestFit="1" customWidth="1"/>
    <col min="11" max="11" width="14.140625" customWidth="1"/>
    <col min="12" max="12" width="4" customWidth="1"/>
    <col min="13" max="13" width="2.85546875" customWidth="1"/>
  </cols>
  <sheetData>
    <row r="6" spans="1:12" s="2" customFormat="1" ht="13.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</row>
    <row r="7" spans="1:12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</row>
    <row r="8" spans="1:12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</row>
    <row r="9" spans="1:12" ht="12.75" customHeight="1" x14ac:dyDescent="0.25">
      <c r="D9" s="1"/>
      <c r="E9" s="1"/>
      <c r="F9" s="1"/>
      <c r="G9" s="1"/>
      <c r="H9" s="1"/>
      <c r="I9" s="1"/>
      <c r="J9" s="1"/>
    </row>
    <row r="10" spans="1:12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</row>
    <row r="11" spans="1:12" s="2" customFormat="1" ht="18.75" customHeight="1" x14ac:dyDescent="0.3">
      <c r="A11" s="441" t="s">
        <v>229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</row>
    <row r="12" spans="1:12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12" ht="18.75" customHeight="1" x14ac:dyDescent="0.35">
      <c r="C13" s="194" t="s">
        <v>198</v>
      </c>
      <c r="D13" s="195" t="s">
        <v>188</v>
      </c>
      <c r="E13" s="195" t="s">
        <v>189</v>
      </c>
      <c r="F13" s="195" t="s">
        <v>190</v>
      </c>
      <c r="G13" s="195" t="s">
        <v>191</v>
      </c>
      <c r="H13" s="195" t="s">
        <v>192</v>
      </c>
      <c r="I13" s="195" t="s">
        <v>193</v>
      </c>
      <c r="J13" s="195" t="s">
        <v>194</v>
      </c>
      <c r="K13" s="196" t="s">
        <v>85</v>
      </c>
    </row>
    <row r="14" spans="1:12" ht="20.100000000000001" customHeight="1" x14ac:dyDescent="0.35">
      <c r="C14" s="221" t="s">
        <v>97</v>
      </c>
      <c r="D14" s="210">
        <v>1</v>
      </c>
      <c r="E14" s="210">
        <v>0</v>
      </c>
      <c r="F14" s="210">
        <v>1</v>
      </c>
      <c r="G14" s="210">
        <v>3</v>
      </c>
      <c r="H14" s="210">
        <v>0</v>
      </c>
      <c r="I14" s="210">
        <v>2</v>
      </c>
      <c r="J14" s="210">
        <v>1</v>
      </c>
      <c r="K14" s="199">
        <f>SUM(D14:J14)</f>
        <v>8</v>
      </c>
    </row>
    <row r="15" spans="1:12" ht="20.100000000000001" customHeight="1" x14ac:dyDescent="0.35">
      <c r="C15" s="221" t="s">
        <v>98</v>
      </c>
      <c r="D15" s="211">
        <v>3</v>
      </c>
      <c r="E15" s="211">
        <v>1</v>
      </c>
      <c r="F15" s="211">
        <v>0</v>
      </c>
      <c r="G15" s="211">
        <v>3</v>
      </c>
      <c r="H15" s="211">
        <v>1</v>
      </c>
      <c r="I15" s="211">
        <v>3</v>
      </c>
      <c r="J15" s="211">
        <v>1</v>
      </c>
      <c r="K15" s="199">
        <f>SUM(D15:J15)</f>
        <v>12</v>
      </c>
    </row>
    <row r="16" spans="1:12" ht="19.5" customHeight="1" x14ac:dyDescent="0.35">
      <c r="C16" s="221" t="s">
        <v>99</v>
      </c>
      <c r="D16" s="212">
        <v>5</v>
      </c>
      <c r="E16" s="212">
        <v>1</v>
      </c>
      <c r="F16" s="212">
        <v>2</v>
      </c>
      <c r="G16" s="212">
        <v>2</v>
      </c>
      <c r="H16" s="212">
        <v>2</v>
      </c>
      <c r="I16" s="212">
        <v>0</v>
      </c>
      <c r="J16" s="212">
        <v>1</v>
      </c>
      <c r="K16" s="199">
        <f>SUM(D16:J16)</f>
        <v>13</v>
      </c>
    </row>
    <row r="17" spans="3:14" ht="20.100000000000001" customHeight="1" x14ac:dyDescent="0.35">
      <c r="C17" s="221" t="s">
        <v>100</v>
      </c>
      <c r="D17" s="197">
        <v>2</v>
      </c>
      <c r="E17" s="197">
        <v>3</v>
      </c>
      <c r="F17" s="197">
        <v>1</v>
      </c>
      <c r="G17" s="197">
        <v>2</v>
      </c>
      <c r="H17" s="197">
        <v>1</v>
      </c>
      <c r="I17" s="204">
        <v>0</v>
      </c>
      <c r="J17" s="204">
        <v>3</v>
      </c>
      <c r="K17" s="199">
        <f>SUM(D17:J17)</f>
        <v>12</v>
      </c>
    </row>
    <row r="18" spans="3:14" ht="20.100000000000001" customHeight="1" x14ac:dyDescent="0.35">
      <c r="C18" s="221" t="s">
        <v>101</v>
      </c>
      <c r="D18" s="197">
        <v>3</v>
      </c>
      <c r="E18" s="197">
        <v>1</v>
      </c>
      <c r="F18" s="197">
        <v>0</v>
      </c>
      <c r="G18" s="197">
        <v>2</v>
      </c>
      <c r="H18" s="197">
        <v>1</v>
      </c>
      <c r="I18" s="204">
        <v>4</v>
      </c>
      <c r="J18" s="204">
        <v>3</v>
      </c>
      <c r="K18" s="199">
        <f t="shared" ref="K18:K25" si="0">SUM(D18:J18)</f>
        <v>14</v>
      </c>
    </row>
    <row r="19" spans="3:14" ht="20.100000000000001" customHeight="1" x14ac:dyDescent="0.35">
      <c r="C19" s="221" t="s">
        <v>102</v>
      </c>
      <c r="D19" s="197">
        <v>3</v>
      </c>
      <c r="E19" s="197">
        <v>2</v>
      </c>
      <c r="F19" s="197">
        <v>1</v>
      </c>
      <c r="G19" s="197">
        <v>2</v>
      </c>
      <c r="H19" s="197">
        <v>5</v>
      </c>
      <c r="I19" s="204">
        <v>0</v>
      </c>
      <c r="J19" s="204">
        <v>2</v>
      </c>
      <c r="K19" s="199">
        <f t="shared" si="0"/>
        <v>15</v>
      </c>
    </row>
    <row r="20" spans="3:14" ht="20.100000000000001" customHeight="1" x14ac:dyDescent="0.35">
      <c r="C20" s="221" t="s">
        <v>103</v>
      </c>
      <c r="D20" s="197">
        <v>1</v>
      </c>
      <c r="E20" s="197">
        <v>2</v>
      </c>
      <c r="F20" s="197">
        <v>1</v>
      </c>
      <c r="G20" s="197">
        <v>3</v>
      </c>
      <c r="H20" s="197">
        <v>7</v>
      </c>
      <c r="I20" s="204">
        <v>2</v>
      </c>
      <c r="J20" s="204">
        <v>0</v>
      </c>
      <c r="K20" s="199">
        <f t="shared" si="0"/>
        <v>16</v>
      </c>
    </row>
    <row r="21" spans="3:14" ht="20.100000000000001" customHeight="1" x14ac:dyDescent="0.35">
      <c r="C21" s="221" t="s">
        <v>104</v>
      </c>
      <c r="D21" s="197">
        <v>0</v>
      </c>
      <c r="E21" s="197">
        <v>0</v>
      </c>
      <c r="F21" s="197">
        <v>0</v>
      </c>
      <c r="G21" s="197">
        <v>0</v>
      </c>
      <c r="H21" s="197">
        <v>0</v>
      </c>
      <c r="I21" s="204">
        <v>0</v>
      </c>
      <c r="J21" s="204">
        <v>1</v>
      </c>
      <c r="K21" s="199">
        <f t="shared" si="0"/>
        <v>1</v>
      </c>
      <c r="N21" s="277"/>
    </row>
    <row r="22" spans="3:14" ht="20.100000000000001" customHeight="1" x14ac:dyDescent="0.35">
      <c r="C22" s="221" t="s">
        <v>105</v>
      </c>
      <c r="D22" s="197">
        <v>1</v>
      </c>
      <c r="E22" s="197">
        <v>0</v>
      </c>
      <c r="F22" s="197">
        <v>1</v>
      </c>
      <c r="G22" s="197">
        <v>2</v>
      </c>
      <c r="H22" s="197">
        <v>1</v>
      </c>
      <c r="I22" s="197">
        <v>1</v>
      </c>
      <c r="J22" s="197">
        <v>2</v>
      </c>
      <c r="K22" s="199">
        <f t="shared" si="0"/>
        <v>8</v>
      </c>
    </row>
    <row r="23" spans="3:14" ht="20.100000000000001" customHeight="1" x14ac:dyDescent="0.35">
      <c r="C23" s="221" t="s">
        <v>106</v>
      </c>
      <c r="D23" s="197">
        <v>3</v>
      </c>
      <c r="E23" s="197">
        <v>2</v>
      </c>
      <c r="F23" s="197">
        <v>4</v>
      </c>
      <c r="G23" s="197"/>
      <c r="H23" s="197">
        <v>2</v>
      </c>
      <c r="I23" s="204">
        <v>0</v>
      </c>
      <c r="J23" s="204">
        <v>4</v>
      </c>
      <c r="K23" s="199">
        <f t="shared" si="0"/>
        <v>15</v>
      </c>
    </row>
    <row r="24" spans="3:14" ht="20.100000000000001" customHeight="1" x14ac:dyDescent="0.35">
      <c r="C24" s="221" t="s">
        <v>107</v>
      </c>
      <c r="D24" s="197">
        <v>2</v>
      </c>
      <c r="E24" s="197">
        <v>1</v>
      </c>
      <c r="F24" s="197">
        <v>2</v>
      </c>
      <c r="G24" s="197">
        <v>2</v>
      </c>
      <c r="H24" s="197">
        <v>3</v>
      </c>
      <c r="I24" s="204">
        <v>0</v>
      </c>
      <c r="J24" s="204">
        <v>3</v>
      </c>
      <c r="K24" s="199">
        <f t="shared" si="0"/>
        <v>13</v>
      </c>
    </row>
    <row r="25" spans="3:14" ht="20.100000000000001" customHeight="1" x14ac:dyDescent="0.35">
      <c r="C25" s="221" t="s">
        <v>108</v>
      </c>
      <c r="D25" s="205">
        <v>5</v>
      </c>
      <c r="E25" s="205">
        <v>1</v>
      </c>
      <c r="F25" s="205">
        <v>1</v>
      </c>
      <c r="G25" s="205">
        <v>2</v>
      </c>
      <c r="H25" s="205">
        <v>4</v>
      </c>
      <c r="I25" s="210">
        <v>2</v>
      </c>
      <c r="J25" s="210">
        <v>2</v>
      </c>
      <c r="K25" s="199">
        <f t="shared" si="0"/>
        <v>17</v>
      </c>
    </row>
    <row r="26" spans="3:14" ht="20.100000000000001" customHeight="1" thickBot="1" x14ac:dyDescent="0.35">
      <c r="C26" s="206" t="s">
        <v>0</v>
      </c>
      <c r="D26" s="200">
        <f>SUM(D14:D25)</f>
        <v>29</v>
      </c>
      <c r="E26" s="200">
        <f t="shared" ref="E26:K26" si="1">SUM(E14:E25)</f>
        <v>14</v>
      </c>
      <c r="F26" s="200">
        <f t="shared" si="1"/>
        <v>14</v>
      </c>
      <c r="G26" s="200">
        <f t="shared" si="1"/>
        <v>23</v>
      </c>
      <c r="H26" s="200">
        <f t="shared" si="1"/>
        <v>27</v>
      </c>
      <c r="I26" s="200">
        <f t="shared" si="1"/>
        <v>14</v>
      </c>
      <c r="J26" s="200">
        <f t="shared" si="1"/>
        <v>23</v>
      </c>
      <c r="K26" s="200">
        <f t="shared" si="1"/>
        <v>144</v>
      </c>
    </row>
    <row r="27" spans="3:14" ht="17.25" customHeight="1" x14ac:dyDescent="0.3">
      <c r="C27" s="186" t="s">
        <v>195</v>
      </c>
      <c r="D27" s="99"/>
      <c r="E27" s="99"/>
      <c r="F27" s="99"/>
      <c r="G27" s="99"/>
      <c r="H27" s="99"/>
    </row>
    <row r="34" spans="14:14" x14ac:dyDescent="0.2">
      <c r="N34" s="103"/>
    </row>
    <row r="35" spans="14:14" x14ac:dyDescent="0.2">
      <c r="N35" s="103"/>
    </row>
    <row r="36" spans="14:14" x14ac:dyDescent="0.2">
      <c r="N36" s="103"/>
    </row>
    <row r="37" spans="14:14" x14ac:dyDescent="0.2">
      <c r="N37" s="103"/>
    </row>
    <row r="38" spans="14:14" x14ac:dyDescent="0.2">
      <c r="N38" s="103"/>
    </row>
    <row r="39" spans="14:14" x14ac:dyDescent="0.2">
      <c r="N39" s="103"/>
    </row>
    <row r="40" spans="14:14" x14ac:dyDescent="0.2">
      <c r="N40" s="103"/>
    </row>
    <row r="41" spans="14:14" x14ac:dyDescent="0.2">
      <c r="N41" s="103"/>
    </row>
  </sheetData>
  <mergeCells count="5">
    <mergeCell ref="A6:L6"/>
    <mergeCell ref="A7:L7"/>
    <mergeCell ref="A8:L8"/>
    <mergeCell ref="A10:L10"/>
    <mergeCell ref="A11:L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1"/>
  <sheetViews>
    <sheetView topLeftCell="C22" zoomScale="85" zoomScaleNormal="85" workbookViewId="0">
      <selection activeCell="J14" sqref="J14:J25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8.42578125" customWidth="1"/>
    <col min="4" max="4" width="12.140625" customWidth="1"/>
    <col min="5" max="5" width="15.5703125" bestFit="1" customWidth="1"/>
    <col min="6" max="6" width="14.140625" bestFit="1" customWidth="1"/>
    <col min="7" max="7" width="10.5703125" bestFit="1" customWidth="1"/>
    <col min="8" max="8" width="14.140625" customWidth="1"/>
    <col min="9" max="9" width="4" customWidth="1"/>
  </cols>
  <sheetData>
    <row r="6" spans="1:9" s="2" customFormat="1" ht="14.2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</row>
    <row r="7" spans="1:9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</row>
    <row r="8" spans="1:9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</row>
    <row r="9" spans="1:9" ht="12.75" customHeight="1" x14ac:dyDescent="0.25">
      <c r="E9" s="1"/>
      <c r="F9" s="1"/>
      <c r="G9" s="1"/>
    </row>
    <row r="10" spans="1:9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</row>
    <row r="11" spans="1:9" ht="18.75" customHeight="1" x14ac:dyDescent="0.3">
      <c r="A11" s="441" t="s">
        <v>197</v>
      </c>
      <c r="B11" s="441"/>
      <c r="C11" s="441"/>
      <c r="D11" s="441"/>
      <c r="E11" s="441"/>
      <c r="F11" s="441"/>
      <c r="G11" s="441"/>
      <c r="H11" s="441"/>
      <c r="I11" s="441"/>
    </row>
    <row r="12" spans="1:9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ht="18.75" customHeight="1" x14ac:dyDescent="0.35">
      <c r="D13" s="194" t="s">
        <v>198</v>
      </c>
      <c r="E13" s="158" t="s">
        <v>2</v>
      </c>
      <c r="F13" s="158" t="s">
        <v>1</v>
      </c>
      <c r="G13" s="158" t="s">
        <v>3</v>
      </c>
      <c r="H13" s="196" t="s">
        <v>85</v>
      </c>
    </row>
    <row r="14" spans="1:9" ht="20.100000000000001" customHeight="1" x14ac:dyDescent="0.35">
      <c r="D14" s="221" t="s">
        <v>97</v>
      </c>
      <c r="E14" s="213">
        <v>63</v>
      </c>
      <c r="F14" s="213">
        <v>29</v>
      </c>
      <c r="G14" s="213">
        <v>13</v>
      </c>
      <c r="H14" s="199">
        <f t="shared" ref="H14:H25" si="0">SUM(E14:G14)</f>
        <v>105</v>
      </c>
    </row>
    <row r="15" spans="1:9" ht="20.100000000000001" customHeight="1" x14ac:dyDescent="0.35">
      <c r="D15" s="221" t="s">
        <v>98</v>
      </c>
      <c r="E15" s="213">
        <v>65</v>
      </c>
      <c r="F15" s="213">
        <v>28</v>
      </c>
      <c r="G15" s="213">
        <v>17</v>
      </c>
      <c r="H15" s="199">
        <f t="shared" si="0"/>
        <v>110</v>
      </c>
    </row>
    <row r="16" spans="1:9" ht="20.100000000000001" customHeight="1" x14ac:dyDescent="0.35">
      <c r="D16" s="221" t="s">
        <v>99</v>
      </c>
      <c r="E16" s="214">
        <v>63</v>
      </c>
      <c r="F16" s="214">
        <v>46</v>
      </c>
      <c r="G16" s="213">
        <v>13</v>
      </c>
      <c r="H16" s="199">
        <f t="shared" si="0"/>
        <v>122</v>
      </c>
    </row>
    <row r="17" spans="4:8" ht="20.100000000000001" customHeight="1" x14ac:dyDescent="0.35">
      <c r="D17" s="221" t="s">
        <v>100</v>
      </c>
      <c r="E17" s="213">
        <v>63</v>
      </c>
      <c r="F17" s="213">
        <v>35</v>
      </c>
      <c r="G17" s="213">
        <v>12</v>
      </c>
      <c r="H17" s="199">
        <f t="shared" si="0"/>
        <v>110</v>
      </c>
    </row>
    <row r="18" spans="4:8" ht="20.100000000000001" customHeight="1" x14ac:dyDescent="0.35">
      <c r="D18" s="221" t="s">
        <v>101</v>
      </c>
      <c r="E18" s="213">
        <v>80</v>
      </c>
      <c r="F18" s="213">
        <v>29</v>
      </c>
      <c r="G18" s="213">
        <v>12</v>
      </c>
      <c r="H18" s="199">
        <f t="shared" si="0"/>
        <v>121</v>
      </c>
    </row>
    <row r="19" spans="4:8" ht="20.100000000000001" customHeight="1" x14ac:dyDescent="0.35">
      <c r="D19" s="221" t="s">
        <v>102</v>
      </c>
      <c r="E19" s="213">
        <v>68</v>
      </c>
      <c r="F19" s="213">
        <v>39</v>
      </c>
      <c r="G19" s="213">
        <v>15</v>
      </c>
      <c r="H19" s="199">
        <f t="shared" si="0"/>
        <v>122</v>
      </c>
    </row>
    <row r="20" spans="4:8" ht="20.100000000000001" customHeight="1" x14ac:dyDescent="0.35">
      <c r="D20" s="221" t="s">
        <v>103</v>
      </c>
      <c r="E20" s="213">
        <v>80</v>
      </c>
      <c r="F20" s="213">
        <v>43</v>
      </c>
      <c r="G20" s="213">
        <v>22</v>
      </c>
      <c r="H20" s="199">
        <f t="shared" si="0"/>
        <v>145</v>
      </c>
    </row>
    <row r="21" spans="4:8" ht="20.100000000000001" customHeight="1" x14ac:dyDescent="0.35">
      <c r="D21" s="221" t="s">
        <v>104</v>
      </c>
      <c r="E21" s="213">
        <v>49</v>
      </c>
      <c r="F21" s="213">
        <v>19</v>
      </c>
      <c r="G21" s="213">
        <v>17</v>
      </c>
      <c r="H21" s="199">
        <f t="shared" si="0"/>
        <v>85</v>
      </c>
    </row>
    <row r="22" spans="4:8" ht="20.100000000000001" customHeight="1" x14ac:dyDescent="0.35">
      <c r="D22" s="221" t="s">
        <v>105</v>
      </c>
      <c r="E22" s="216">
        <v>62</v>
      </c>
      <c r="F22" s="216">
        <v>38</v>
      </c>
      <c r="G22" s="216">
        <v>15</v>
      </c>
      <c r="H22" s="199">
        <f t="shared" si="0"/>
        <v>115</v>
      </c>
    </row>
    <row r="23" spans="4:8" ht="20.25" customHeight="1" x14ac:dyDescent="0.35">
      <c r="D23" s="221" t="s">
        <v>106</v>
      </c>
      <c r="E23" s="213">
        <v>53</v>
      </c>
      <c r="F23" s="213">
        <v>25</v>
      </c>
      <c r="G23" s="213">
        <v>14</v>
      </c>
      <c r="H23" s="199">
        <f t="shared" si="0"/>
        <v>92</v>
      </c>
    </row>
    <row r="24" spans="4:8" ht="20.100000000000001" customHeight="1" x14ac:dyDescent="0.35">
      <c r="D24" s="221" t="s">
        <v>107</v>
      </c>
      <c r="E24" s="197">
        <v>75</v>
      </c>
      <c r="F24" s="197">
        <v>29</v>
      </c>
      <c r="G24" s="197">
        <v>8</v>
      </c>
      <c r="H24" s="199">
        <f t="shared" si="0"/>
        <v>112</v>
      </c>
    </row>
    <row r="25" spans="4:8" ht="20.100000000000001" customHeight="1" x14ac:dyDescent="0.35">
      <c r="D25" s="221" t="s">
        <v>108</v>
      </c>
      <c r="E25" s="210">
        <v>87</v>
      </c>
      <c r="F25" s="210">
        <v>38</v>
      </c>
      <c r="G25" s="210">
        <v>11</v>
      </c>
      <c r="H25" s="199">
        <f t="shared" si="0"/>
        <v>136</v>
      </c>
    </row>
    <row r="26" spans="4:8" ht="20.100000000000001" customHeight="1" thickBot="1" x14ac:dyDescent="0.25">
      <c r="D26" s="217" t="s">
        <v>0</v>
      </c>
      <c r="E26" s="218">
        <f>SUM(E14:E25)</f>
        <v>808</v>
      </c>
      <c r="F26" s="218">
        <f t="shared" ref="F26:H26" si="1">SUM(F14:F25)</f>
        <v>398</v>
      </c>
      <c r="G26" s="218">
        <f t="shared" si="1"/>
        <v>169</v>
      </c>
      <c r="H26" s="219">
        <f t="shared" si="1"/>
        <v>1375</v>
      </c>
    </row>
    <row r="27" spans="4:8" ht="17.25" customHeight="1" x14ac:dyDescent="0.3">
      <c r="D27" s="186" t="s">
        <v>195</v>
      </c>
      <c r="E27" s="99"/>
      <c r="F27" s="99"/>
      <c r="G27" s="99"/>
    </row>
    <row r="34" spans="11:11" x14ac:dyDescent="0.2">
      <c r="K34" s="103"/>
    </row>
    <row r="35" spans="11:11" x14ac:dyDescent="0.2">
      <c r="K35" s="103"/>
    </row>
    <row r="36" spans="11:11" x14ac:dyDescent="0.2">
      <c r="K36" s="103"/>
    </row>
    <row r="37" spans="11:11" x14ac:dyDescent="0.2">
      <c r="K37" s="103"/>
    </row>
    <row r="38" spans="11:11" x14ac:dyDescent="0.2">
      <c r="K38" s="103"/>
    </row>
    <row r="39" spans="11:11" x14ac:dyDescent="0.2">
      <c r="K39" s="103"/>
    </row>
    <row r="40" spans="11:11" x14ac:dyDescent="0.2">
      <c r="K40" s="103"/>
    </row>
    <row r="41" spans="11:11" x14ac:dyDescent="0.2">
      <c r="K41" s="103"/>
    </row>
  </sheetData>
  <mergeCells count="5">
    <mergeCell ref="A6:I6"/>
    <mergeCell ref="A7:I7"/>
    <mergeCell ref="A8:I8"/>
    <mergeCell ref="A10:I10"/>
    <mergeCell ref="A11:I11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1"/>
  <sheetViews>
    <sheetView topLeftCell="C4" zoomScale="130" zoomScaleNormal="130" workbookViewId="0">
      <selection activeCell="D11" sqref="D11:H11"/>
    </sheetView>
  </sheetViews>
  <sheetFormatPr baseColWidth="10" defaultColWidth="11.42578125" defaultRowHeight="12.75" x14ac:dyDescent="0.2"/>
  <cols>
    <col min="1" max="1" width="1.7109375" hidden="1" customWidth="1"/>
    <col min="2" max="2" width="1.85546875" hidden="1" customWidth="1"/>
    <col min="3" max="3" width="6.85546875" customWidth="1"/>
    <col min="4" max="4" width="11.85546875" customWidth="1"/>
    <col min="5" max="5" width="15.5703125" bestFit="1" customWidth="1"/>
    <col min="6" max="6" width="16.5703125" bestFit="1" customWidth="1"/>
    <col min="7" max="7" width="12.85546875" bestFit="1" customWidth="1"/>
    <col min="8" max="8" width="14.140625" customWidth="1"/>
    <col min="9" max="9" width="4" customWidth="1"/>
  </cols>
  <sheetData>
    <row r="6" spans="1:9" s="2" customFormat="1" ht="12.75" customHeight="1" x14ac:dyDescent="0.25">
      <c r="A6" s="458" t="s">
        <v>8</v>
      </c>
      <c r="B6" s="458"/>
      <c r="C6" s="458"/>
      <c r="D6" s="458"/>
      <c r="E6" s="458"/>
      <c r="F6" s="458"/>
      <c r="G6" s="458"/>
      <c r="H6" s="458"/>
      <c r="I6" s="458"/>
    </row>
    <row r="7" spans="1:9" ht="19.5" customHeight="1" x14ac:dyDescent="0.3">
      <c r="A7" s="459" t="s">
        <v>52</v>
      </c>
      <c r="B7" s="459"/>
      <c r="C7" s="459"/>
      <c r="D7" s="459"/>
      <c r="E7" s="459"/>
      <c r="F7" s="459"/>
      <c r="G7" s="459"/>
      <c r="H7" s="459"/>
      <c r="I7" s="459"/>
    </row>
    <row r="8" spans="1:9" ht="15.75" customHeight="1" x14ac:dyDescent="0.2">
      <c r="A8" s="442" t="s">
        <v>244</v>
      </c>
      <c r="B8" s="442"/>
      <c r="C8" s="442"/>
      <c r="D8" s="442"/>
      <c r="E8" s="442"/>
      <c r="F8" s="442"/>
      <c r="G8" s="442"/>
      <c r="H8" s="442"/>
      <c r="I8" s="442"/>
    </row>
    <row r="9" spans="1:9" ht="12.75" customHeight="1" x14ac:dyDescent="0.25">
      <c r="E9" s="1"/>
      <c r="F9" s="1"/>
      <c r="G9" s="1"/>
    </row>
    <row r="10" spans="1:9" ht="18.75" customHeight="1" x14ac:dyDescent="0.25">
      <c r="A10" s="460"/>
      <c r="B10" s="460"/>
      <c r="C10" s="460"/>
      <c r="D10" s="460"/>
      <c r="E10" s="460"/>
      <c r="F10" s="460"/>
      <c r="G10" s="460"/>
      <c r="H10" s="460"/>
      <c r="I10" s="460"/>
    </row>
    <row r="11" spans="1:9" ht="18.75" customHeight="1" x14ac:dyDescent="0.3">
      <c r="B11" s="310"/>
      <c r="C11" s="310"/>
      <c r="D11" s="441" t="s">
        <v>199</v>
      </c>
      <c r="E11" s="441"/>
      <c r="F11" s="441"/>
      <c r="G11" s="441"/>
      <c r="H11" s="441"/>
      <c r="I11" s="310"/>
    </row>
    <row r="12" spans="1:9" ht="19.5" customHeight="1" thickBot="1" x14ac:dyDescent="0.35">
      <c r="A12" s="207"/>
      <c r="B12" s="207"/>
      <c r="C12" s="207"/>
      <c r="D12" s="207"/>
      <c r="E12" s="207"/>
      <c r="F12" s="207"/>
      <c r="G12" s="207"/>
      <c r="H12" s="207"/>
      <c r="I12" s="207"/>
    </row>
    <row r="13" spans="1:9" ht="18.75" customHeight="1" x14ac:dyDescent="0.35">
      <c r="D13" s="194" t="s">
        <v>198</v>
      </c>
      <c r="E13" s="158" t="s">
        <v>94</v>
      </c>
      <c r="F13" s="158" t="s">
        <v>95</v>
      </c>
      <c r="G13" s="158" t="s">
        <v>96</v>
      </c>
      <c r="H13" s="196" t="s">
        <v>85</v>
      </c>
    </row>
    <row r="14" spans="1:9" ht="20.100000000000001" customHeight="1" x14ac:dyDescent="0.35">
      <c r="D14" s="221" t="s">
        <v>97</v>
      </c>
      <c r="E14" s="214">
        <v>38</v>
      </c>
      <c r="F14" s="214">
        <v>65</v>
      </c>
      <c r="G14" s="214">
        <v>2</v>
      </c>
      <c r="H14" s="199">
        <f t="shared" ref="H14:H25" si="0">SUM(E14:G14)</f>
        <v>105</v>
      </c>
    </row>
    <row r="15" spans="1:9" ht="20.100000000000001" customHeight="1" x14ac:dyDescent="0.35">
      <c r="D15" s="221" t="s">
        <v>98</v>
      </c>
      <c r="E15" s="214">
        <v>49</v>
      </c>
      <c r="F15" s="214">
        <v>54</v>
      </c>
      <c r="G15" s="214">
        <v>7</v>
      </c>
      <c r="H15" s="199">
        <f t="shared" si="0"/>
        <v>110</v>
      </c>
    </row>
    <row r="16" spans="1:9" ht="20.100000000000001" customHeight="1" x14ac:dyDescent="0.35">
      <c r="D16" s="221" t="s">
        <v>99</v>
      </c>
      <c r="E16" s="220">
        <v>45</v>
      </c>
      <c r="F16" s="220">
        <v>73</v>
      </c>
      <c r="G16" s="214">
        <v>4</v>
      </c>
      <c r="H16" s="199">
        <f t="shared" si="0"/>
        <v>122</v>
      </c>
    </row>
    <row r="17" spans="4:8" ht="20.100000000000001" customHeight="1" x14ac:dyDescent="0.35">
      <c r="D17" s="221" t="s">
        <v>100</v>
      </c>
      <c r="E17" s="214">
        <v>50</v>
      </c>
      <c r="F17" s="214">
        <v>58</v>
      </c>
      <c r="G17" s="214">
        <v>2</v>
      </c>
      <c r="H17" s="199">
        <f t="shared" si="0"/>
        <v>110</v>
      </c>
    </row>
    <row r="18" spans="4:8" ht="20.100000000000001" customHeight="1" x14ac:dyDescent="0.35">
      <c r="D18" s="221" t="s">
        <v>101</v>
      </c>
      <c r="E18" s="214">
        <v>49</v>
      </c>
      <c r="F18" s="214">
        <v>72</v>
      </c>
      <c r="G18" s="214">
        <v>0</v>
      </c>
      <c r="H18" s="199">
        <f t="shared" si="0"/>
        <v>121</v>
      </c>
    </row>
    <row r="19" spans="4:8" ht="20.100000000000001" customHeight="1" x14ac:dyDescent="0.35">
      <c r="D19" s="221" t="s">
        <v>102</v>
      </c>
      <c r="E19" s="214">
        <v>47</v>
      </c>
      <c r="F19" s="214">
        <v>75</v>
      </c>
      <c r="G19" s="214">
        <v>0</v>
      </c>
      <c r="H19" s="199">
        <f t="shared" si="0"/>
        <v>122</v>
      </c>
    </row>
    <row r="20" spans="4:8" ht="20.100000000000001" customHeight="1" x14ac:dyDescent="0.35">
      <c r="D20" s="221" t="s">
        <v>103</v>
      </c>
      <c r="E20" s="214">
        <v>53</v>
      </c>
      <c r="F20" s="214">
        <v>92</v>
      </c>
      <c r="G20" s="214">
        <v>0</v>
      </c>
      <c r="H20" s="199">
        <f t="shared" si="0"/>
        <v>145</v>
      </c>
    </row>
    <row r="21" spans="4:8" ht="20.100000000000001" customHeight="1" x14ac:dyDescent="0.35">
      <c r="D21" s="221" t="s">
        <v>104</v>
      </c>
      <c r="E21" s="214">
        <v>36</v>
      </c>
      <c r="F21" s="214">
        <v>49</v>
      </c>
      <c r="G21" s="214">
        <v>0</v>
      </c>
      <c r="H21" s="199">
        <f t="shared" si="0"/>
        <v>85</v>
      </c>
    </row>
    <row r="22" spans="4:8" ht="20.100000000000001" customHeight="1" x14ac:dyDescent="0.35">
      <c r="D22" s="221" t="s">
        <v>105</v>
      </c>
      <c r="E22" s="214">
        <v>46</v>
      </c>
      <c r="F22" s="214">
        <v>69</v>
      </c>
      <c r="G22" s="214">
        <v>0</v>
      </c>
      <c r="H22" s="199">
        <f t="shared" si="0"/>
        <v>115</v>
      </c>
    </row>
    <row r="23" spans="4:8" ht="20.100000000000001" customHeight="1" x14ac:dyDescent="0.35">
      <c r="D23" s="221" t="s">
        <v>106</v>
      </c>
      <c r="E23" s="214">
        <v>39</v>
      </c>
      <c r="F23" s="214">
        <v>53</v>
      </c>
      <c r="G23" s="214">
        <v>0</v>
      </c>
      <c r="H23" s="199">
        <f t="shared" si="0"/>
        <v>92</v>
      </c>
    </row>
    <row r="24" spans="4:8" ht="20.100000000000001" customHeight="1" x14ac:dyDescent="0.35">
      <c r="D24" s="221" t="s">
        <v>107</v>
      </c>
      <c r="E24" s="197">
        <v>35</v>
      </c>
      <c r="F24" s="197">
        <v>74</v>
      </c>
      <c r="G24" s="197">
        <v>3</v>
      </c>
      <c r="H24" s="199">
        <f t="shared" si="0"/>
        <v>112</v>
      </c>
    </row>
    <row r="25" spans="4:8" ht="20.100000000000001" customHeight="1" x14ac:dyDescent="0.35">
      <c r="D25" s="221" t="s">
        <v>108</v>
      </c>
      <c r="E25" s="210">
        <v>43</v>
      </c>
      <c r="F25" s="210">
        <v>90</v>
      </c>
      <c r="G25" s="210">
        <v>3</v>
      </c>
      <c r="H25" s="199">
        <f t="shared" si="0"/>
        <v>136</v>
      </c>
    </row>
    <row r="26" spans="4:8" ht="20.100000000000001" customHeight="1" thickBot="1" x14ac:dyDescent="0.25">
      <c r="D26" s="217" t="s">
        <v>0</v>
      </c>
      <c r="E26" s="218">
        <f>SUM(E14:E25)</f>
        <v>530</v>
      </c>
      <c r="F26" s="218">
        <f>SUM(F14:F25)</f>
        <v>824</v>
      </c>
      <c r="G26" s="218">
        <f>SUM(G14:G25)</f>
        <v>21</v>
      </c>
      <c r="H26" s="219">
        <f>SUM(H14:H25)</f>
        <v>1375</v>
      </c>
    </row>
    <row r="27" spans="4:8" ht="17.25" customHeight="1" x14ac:dyDescent="0.3">
      <c r="D27" s="186" t="s">
        <v>195</v>
      </c>
      <c r="E27" s="99"/>
      <c r="F27" s="99"/>
      <c r="G27" s="99"/>
    </row>
    <row r="34" spans="11:11" x14ac:dyDescent="0.2">
      <c r="K34" s="103"/>
    </row>
    <row r="35" spans="11:11" x14ac:dyDescent="0.2">
      <c r="K35" s="103"/>
    </row>
    <row r="36" spans="11:11" x14ac:dyDescent="0.2">
      <c r="K36" s="103"/>
    </row>
    <row r="37" spans="11:11" x14ac:dyDescent="0.2">
      <c r="K37" s="103"/>
    </row>
    <row r="38" spans="11:11" x14ac:dyDescent="0.2">
      <c r="K38" s="103"/>
    </row>
    <row r="39" spans="11:11" x14ac:dyDescent="0.2">
      <c r="K39" s="103"/>
    </row>
    <row r="40" spans="11:11" x14ac:dyDescent="0.2">
      <c r="K40" s="103"/>
    </row>
    <row r="41" spans="11:11" x14ac:dyDescent="0.2">
      <c r="K41" s="103"/>
    </row>
  </sheetData>
  <mergeCells count="5">
    <mergeCell ref="D11:H11"/>
    <mergeCell ref="A6:I6"/>
    <mergeCell ref="A7:I7"/>
    <mergeCell ref="A8:I8"/>
    <mergeCell ref="A10:I10"/>
  </mergeCells>
  <pageMargins left="0.86614173228346458" right="0.31496062992125984" top="0.31496062992125984" bottom="0.31496062992125984" header="0.39370078740157483" footer="0.3937007874015748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HABITANTES</vt:lpstr>
      <vt:lpstr>SEXO</vt:lpstr>
      <vt:lpstr>Circunstancia</vt:lpstr>
      <vt:lpstr>DIASRD</vt:lpstr>
      <vt:lpstr>DIASSD</vt:lpstr>
      <vt:lpstr>DIASD</vt:lpstr>
      <vt:lpstr>DIASST</vt:lpstr>
      <vt:lpstr>ARMASRD</vt:lpstr>
      <vt:lpstr>HORARD</vt:lpstr>
      <vt:lpstr>EDADRD</vt:lpstr>
      <vt:lpstr>NACIONALIDA</vt:lpstr>
      <vt:lpstr>54</vt:lpstr>
      <vt:lpstr>55</vt:lpstr>
      <vt:lpstr>AÑOS 2016</vt:lpstr>
      <vt:lpstr>PROVINCIAS 2015-16 (2)</vt:lpstr>
      <vt:lpstr>SD</vt:lpstr>
      <vt:lpstr>DN</vt:lpstr>
      <vt:lpstr>STG</vt:lpstr>
      <vt:lpstr>45 (2)</vt:lpstr>
      <vt:lpstr>HABITANTES!Área_de_impresión</vt:lpstr>
      <vt:lpstr>HABITANTES!Títulos_a_imprimir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Jonathan Munoz Paulino</cp:lastModifiedBy>
  <cp:lastPrinted>2019-02-05T18:56:04Z</cp:lastPrinted>
  <dcterms:created xsi:type="dcterms:W3CDTF">2005-01-12T20:16:10Z</dcterms:created>
  <dcterms:modified xsi:type="dcterms:W3CDTF">2019-02-07T14:25:38Z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curaduria General de la Republica">
    <vt:lpwstr>Confidencial</vt:lpwstr>
  </property>
</Properties>
</file>