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7 Procuradoria General de la República\06 PROY. CCR SAN JUAN\02 VOLUMETRIAS Y ESPECIFICACIONES\"/>
    </mc:Choice>
  </mc:AlternateContent>
  <bookViews>
    <workbookView xWindow="0" yWindow="0" windowWidth="28800" windowHeight="12225" tabRatio="899" activeTab="1"/>
  </bookViews>
  <sheets>
    <sheet name="Presupuesto " sheetId="17" r:id="rId1"/>
    <sheet name="NOTAS ACLARATORIAS 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U">#REF!</definedName>
    <definedName name="__IntlFixup" hidden="1">TRUE</definedName>
    <definedName name="_xlnm._FilterDatabase" localSheetId="0" hidden="1">'Presupuesto '!$A$1:$A$3700</definedName>
    <definedName name="_k1">[1]Precios!$A$4:$F$1576</definedName>
    <definedName name="_k2">[2]Precios!$A$4:$F$1576</definedName>
    <definedName name="_k3">[1]Precios!$A$4:$F$1576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'[3]Trabajos Generales'!$F$4</definedName>
    <definedName name="acarreo">'[4]Listado Equipos a utilizar'!#REF!</definedName>
    <definedName name="acero1">#REF!</definedName>
    <definedName name="acerog40">[5]MATERIALES!$G$7</definedName>
    <definedName name="aceroi">#REF!</definedName>
    <definedName name="aceroii">#REF!</definedName>
    <definedName name="aceromalla">#REF!</definedName>
    <definedName name="Actividad">#REF!</definedName>
    <definedName name="adm">'[6]Resumen Precio Equipos'!$C$28</definedName>
    <definedName name="ADMINISTRATIVOS">#REF!</definedName>
    <definedName name="agricola">'[4]Listado Equipos a utilizar'!#REF!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18">[5]MATERIALES!$G$10</definedName>
    <definedName name="ANAL_REV.CER">#REF!</definedName>
    <definedName name="analisis">#REF!,#REF!,#REF!</definedName>
    <definedName name="analisis2">#REF!</definedName>
    <definedName name="analisisI">#REF!</definedName>
    <definedName name="_xlnm.Print_Area" localSheetId="0">'Presupuesto '!$A$11:$E$3694</definedName>
    <definedName name="arenabca">#REF!</definedName>
    <definedName name="arenafina">[5]MATERIALES!$G$11</definedName>
    <definedName name="arenaitabo">[5]MATERIALES!$G$12</definedName>
    <definedName name="arenalavada">[5]MATERIALES!$G$13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'[4]Listado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operador">#REF!</definedName>
    <definedName name="ayudcadenero">[5]OBRAMANO!$F$67</definedName>
    <definedName name="b">'[3]Trabajos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loques4">[5]MATERIALES!#REF!</definedName>
    <definedName name="bloques6">[5]MATERIALES!#REF!</definedName>
    <definedName name="bloques8">[5]MATERIALES!#REF!</definedName>
    <definedName name="brochas">#REF!</definedName>
    <definedName name="cadeneros">'[6]O.M. y Salarios'!#REF!</definedName>
    <definedName name="camioncama">'[4]Listado Equipos a utilizar'!#REF!</definedName>
    <definedName name="camioneta">'[4]Listado Equipos a utilizar'!#REF!</definedName>
    <definedName name="CAMIONVOLTEO">[5]EQUIPOS!$I$19</definedName>
    <definedName name="canali">#REF!</definedName>
    <definedName name="canalii">#REF!</definedName>
    <definedName name="canaliii">#REF!</definedName>
    <definedName name="canaliiii">#REF!</definedName>
    <definedName name="Capatazequipo">[5]OBRAMANO!$F$81</definedName>
    <definedName name="cargador">'[4]Listado Equipos a utilizar'!#REF!</definedName>
    <definedName name="CARGADORB">[7]EQUIPOS!$D$13</definedName>
    <definedName name="CAT214BFT">[5]EQUIPOS!$I$15</definedName>
    <definedName name="Cat950B">[5]EQUIPOS!$I$14</definedName>
    <definedName name="cementoblanco">[5]MATERIALES!#REF!</definedName>
    <definedName name="cementogris">[5]MATERIALES!$G$17</definedName>
    <definedName name="ceramcr33">[5]MATERIALES!#REF!</definedName>
    <definedName name="ceramcriolla">[5]MATERIALES!#REF!</definedName>
    <definedName name="ceramicaitalia">[5]MATERIALES!#REF!</definedName>
    <definedName name="ceramicaitaliapared">[5]MATERIALES!#REF!</definedName>
    <definedName name="ceramicaitalipared">[5]MATERIALES!#REF!</definedName>
    <definedName name="cfrontal">'[6]Resumen Precio Equipos'!$I$16</definedName>
    <definedName name="chazo">[5]OBRAMANO!#REF!</definedName>
    <definedName name="chilena">#REF!</definedName>
    <definedName name="Chofercisterna">[5]OBRAMANO!$F$79</definedName>
    <definedName name="cisterna">'[4]Listado Equipos a utilizar'!$I$11</definedName>
    <definedName name="clavos">#REF!</definedName>
    <definedName name="colorante">#REF!</definedName>
    <definedName name="Compresores">[5]EQUIPOS!$I$28</definedName>
    <definedName name="coronado">#REF!</definedName>
    <definedName name="COSTO">#REF!</definedName>
    <definedName name="cprestamo">[7]EQUIPOS!$D$27</definedName>
    <definedName name="Cuadro_Resumen">#REF!</definedName>
    <definedName name="cunetasi">#REF!</definedName>
    <definedName name="cunetasii">#REF!</definedName>
    <definedName name="cunetasiii">#REF!</definedName>
    <definedName name="cunetasiiii">#REF!</definedName>
    <definedName name="cvi">#REF!</definedName>
    <definedName name="cvii">#REF!</definedName>
    <definedName name="cviii">#REF!</definedName>
    <definedName name="cviiii">#REF!</definedName>
    <definedName name="d">#REF!</definedName>
    <definedName name="D7H">[5]EQUIPOS!$I$9</definedName>
    <definedName name="D8K">[5]EQUIPOS!$I$8</definedName>
    <definedName name="d8r">'[4]Listado Equipos a utilizar'!#REF!</definedName>
    <definedName name="D8T">'[6]Resumen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si">#REF!</definedName>
    <definedName name="desii">#REF!</definedName>
    <definedName name="desiii">#REF!</definedName>
    <definedName name="desiiii">#REF!</definedName>
    <definedName name="desvi">#REF!</definedName>
    <definedName name="desvii">#REF!</definedName>
    <definedName name="desviii">#REF!</definedName>
    <definedName name="desviiii">#REF!</definedName>
    <definedName name="distribuidor">'[4]Listado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'[6]Resumen Precio Equipos'!$C$27</definedName>
    <definedName name="dulce">#REF!</definedName>
    <definedName name="DYNACA25">[5]EQUIPOS!$I$13</definedName>
    <definedName name="e214bft">'[4]Listado Equipos a utilizar'!#REF!</definedName>
    <definedName name="e320b">'[4]Listado Equipos a utilizar'!#REF!</definedName>
    <definedName name="Encache">[5]OBRAMANO!$F$43</definedName>
    <definedName name="encai">#REF!</definedName>
    <definedName name="encaii">#REF!</definedName>
    <definedName name="encaiii">#REF!</definedName>
    <definedName name="encaiiii">#REF!</definedName>
    <definedName name="eqacero">'[4]Listado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obillones">'[4]Listado Equipos a utilizar'!#REF!</definedName>
    <definedName name="ex320b">'[4]Listado Equipos a utilizar'!#REF!</definedName>
    <definedName name="EXC_NO_CLASIF">#REF!</definedName>
    <definedName name="excavadora">'[4]Listado Equipos a utilizar'!#REF!</definedName>
    <definedName name="excavadora235">[5]EQUIPOS!$I$16</definedName>
    <definedName name="exesi">#REF!</definedName>
    <definedName name="exesii">#REF!</definedName>
    <definedName name="exesiii">#REF!</definedName>
    <definedName name="exesiiii">#REF!</definedName>
    <definedName name="FF" hidden="1">#REF!</definedName>
    <definedName name="gasolina">#REF!</definedName>
    <definedName name="gavi">#REF!</definedName>
    <definedName name="gavii">#REF!</definedName>
    <definedName name="gaviii">#REF!</definedName>
    <definedName name="gaviiii">#REF!</definedName>
    <definedName name="Gaviones">[5]MATERIALES!$G$32</definedName>
    <definedName name="GFGFF" hidden="1">#REF!</definedName>
    <definedName name="GFSG" hidden="1">#REF!</definedName>
    <definedName name="GRADER12G">[5]EQUIPOS!$I$11</definedName>
    <definedName name="graderm">'[4]Listado Equipos a utilizar'!#REF!</definedName>
    <definedName name="hai">#REF!</definedName>
    <definedName name="haii">#REF!</definedName>
    <definedName name="haiii">#REF!</definedName>
    <definedName name="haiiii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ORMIGON140">[5]ANALPRECVI!#REF!</definedName>
    <definedName name="Hormigon240i">[5]MATERIALES!#REF!</definedName>
    <definedName name="IMPERM.">#REF!</definedName>
    <definedName name="ingi">#REF!</definedName>
    <definedName name="ingii">#REF!</definedName>
    <definedName name="ingiii">#REF!</definedName>
    <definedName name="ingiiii">#REF!</definedName>
    <definedName name="ini">#REF!</definedName>
    <definedName name="itabo">#REF!</definedName>
    <definedName name="jminimo">#REF!</definedName>
    <definedName name="k">#REF!</definedName>
    <definedName name="kerosene">#REF!</definedName>
    <definedName name="Kilometro">[5]EQUIPOS!$I$25</definedName>
    <definedName name="komatsu">'[4]Listado Equipos a utilizar'!#REF!</definedName>
    <definedName name="ligadohormigon">[5]OBRAMANO!#REF!</definedName>
    <definedName name="ligadora">'[4]Listado Equipos a utilizar'!#REF!</definedName>
    <definedName name="limpi">#REF!</definedName>
    <definedName name="limpii">#REF!</definedName>
    <definedName name="limpiii">#REF!</definedName>
    <definedName name="limpiiii">#REF!</definedName>
    <definedName name="lubricantes">[8]Materiales!$K$15</definedName>
    <definedName name="Luces">#REF!</definedName>
    <definedName name="MACO">[5]EQUIPOS!$I$21</definedName>
    <definedName name="mami">#REF!</definedName>
    <definedName name="mamii">#REF!</definedName>
    <definedName name="mamiii">#REF!</definedName>
    <definedName name="mamiiii">#REF!</definedName>
    <definedName name="manti">#REF!</definedName>
    <definedName name="mantii">#REF!</definedName>
    <definedName name="mantiii">#REF!</definedName>
    <definedName name="mantiiii">#REF!</definedName>
    <definedName name="maquito">'[4]Listado Equipos a utilizar'!#REF!</definedName>
    <definedName name="martillo">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MBR">#REF!</definedName>
    <definedName name="NCLASI">#REF!</definedName>
    <definedName name="NCLASII">#REF!</definedName>
    <definedName name="NCLASIII">#REF!</definedName>
    <definedName name="NCLASIIII">#REF!</definedName>
    <definedName name="nissan">'[4]Listado Equipos a utilizar'!#REF!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A_MANO">#REF!</definedName>
    <definedName name="ofi">#REF!</definedName>
    <definedName name="ofii">#REF!</definedName>
    <definedName name="ofiii">#REF!</definedName>
    <definedName name="ofiiii">#REF!</definedName>
    <definedName name="omencofrado">'[6]O.M. y Salarios'!#REF!</definedName>
    <definedName name="opala">[8]Salarios!$D$16</definedName>
    <definedName name="Operadorgrader">[5]OBRAMANO!$F$74</definedName>
    <definedName name="operadorpala">[5]OBRAMANO!$F$72</definedName>
    <definedName name="operadorretro">[5]OBRAMANO!$F$77</definedName>
    <definedName name="operadorrodillo">[5]OBRAMANO!$F$75</definedName>
    <definedName name="operadortractor">[5]OBRAMANO!$F$76</definedName>
    <definedName name="otractor">[8]Salarios!$D$14</definedName>
    <definedName name="pala">#REF!</definedName>
    <definedName name="peon">'[6]O.M. y Salarios'!$G$39</definedName>
    <definedName name="pico">#REF!</definedName>
    <definedName name="pinobruto">[5]MATERIALES!$G$33</definedName>
    <definedName name="pinturas">#REF!</definedName>
    <definedName name="Placas2">#REF!</definedName>
    <definedName name="preci">#REF!</definedName>
    <definedName name="precii">#REF!</definedName>
    <definedName name="preciii">#REF!</definedName>
    <definedName name="preciiii">#REF!</definedName>
    <definedName name="precio2">[9]Precios!$A$4:$F$1576</definedName>
    <definedName name="precios">[10]Precios!$A$4:$F$1576</definedName>
    <definedName name="precios2">[9]Precios!$A$4:$F$1576</definedName>
    <definedName name="preli">#REF!</definedName>
    <definedName name="prelii">#REF!</definedName>
    <definedName name="preliii">#REF!</definedName>
    <definedName name="preliiii">#REF!</definedName>
    <definedName name="PRES_DESAGUES">#REF!</definedName>
    <definedName name="PRES_ESCALERAS">#REF!</definedName>
    <definedName name="PRES_FINO">#REF!</definedName>
    <definedName name="PRES_GASTOS">#REF!</definedName>
    <definedName name="PRES_HORMIGON">#REF!</definedName>
    <definedName name="PRES_M._TIERRAS">#REF!</definedName>
    <definedName name="PRES_MISCEL.">#REF!</definedName>
    <definedName name="PRES_MUROS">#REF!</definedName>
    <definedName name="PRES_OTROS">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#REF!</definedName>
    <definedName name="PRES_REVEST.">#REF!</definedName>
    <definedName name="PRES_TOTAL">#REF!</definedName>
    <definedName name="PRES_VENTANAS">#REF!</definedName>
    <definedName name="presupuestoc1">#REF!</definedName>
    <definedName name="presupuestoc2">#REF!</definedName>
    <definedName name="PROMEDIO">#REF!</definedName>
    <definedName name="pti">#REF!</definedName>
    <definedName name="ptii">#REF!</definedName>
    <definedName name="ptiii">#REF!</definedName>
    <definedName name="ptiiii">#REF!</definedName>
    <definedName name="rastra">'[4]Listado Equipos a utilizar'!#REF!</definedName>
    <definedName name="rastrapuas">'[4]Listado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i">#REF!</definedName>
    <definedName name="reii">#REF!</definedName>
    <definedName name="reiii">#REF!</definedName>
    <definedName name="reiiii">#REF!</definedName>
    <definedName name="retui">#REF!</definedName>
    <definedName name="retuii">#REF!</definedName>
    <definedName name="retuiii">#REF!</definedName>
    <definedName name="retuiiii">#REF!</definedName>
    <definedName name="rodillo">'[4]Listado Equipos a utilizar'!#REF!</definedName>
    <definedName name="rodneu">'[4]Listado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olvente">#REF!</definedName>
    <definedName name="SUMINISTROS">#REF!</definedName>
    <definedName name="tetuii">#REF!</definedName>
    <definedName name="_xlnm.Print_Titles" localSheetId="0">'Presupuesto '!$1:$11</definedName>
    <definedName name="tiza">#REF!</definedName>
    <definedName name="tosi">#REF!</definedName>
    <definedName name="tosii">#REF!</definedName>
    <definedName name="tosiii">#REF!</definedName>
    <definedName name="tosiiii">#REF!</definedName>
    <definedName name="TRACTORD">[7]EQUIPOS!$D$14</definedName>
    <definedName name="tractorm">'[4]Listado Equipos a utilizar'!#REF!</definedName>
    <definedName name="transpasf">'[4]Listado Equipos a utilizar'!#REF!</definedName>
    <definedName name="transporte">'[6]Resumen Precio Equipos'!$C$30</definedName>
    <definedName name="truct">[6]Materiales!#REF!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Varilla">#REF!</definedName>
    <definedName name="volteobote">'[4]Listado Equipos a utilizar'!#REF!</definedName>
    <definedName name="volteobotela">'[4]Listado Equipos a utilizar'!#REF!</definedName>
    <definedName name="volteobotelargo">'[4]Listado Equipos a utilizar'!#REF!</definedName>
    <definedName name="VXCSD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574" i="17" l="1"/>
  <c r="A2583" i="17" s="1"/>
  <c r="A2592" i="17" s="1"/>
  <c r="C1906" i="17" l="1"/>
  <c r="C1930" i="17" l="1"/>
  <c r="C1471" i="17"/>
  <c r="C1469" i="17"/>
  <c r="C1901" i="17" l="1"/>
  <c r="C1894" i="17"/>
  <c r="C1905" i="17"/>
  <c r="C1933" i="17"/>
  <c r="C1910" i="17"/>
  <c r="C1934" i="17"/>
  <c r="C1904" i="17"/>
  <c r="C1902" i="17"/>
  <c r="C1897" i="17"/>
  <c r="C1797" i="17" l="1"/>
  <c r="A2381" i="17" l="1"/>
  <c r="A2382" i="17" s="1"/>
  <c r="A2383" i="17" s="1"/>
  <c r="C961" i="17" l="1"/>
  <c r="C918" i="17"/>
  <c r="A580" i="17"/>
  <c r="A2956" i="17" l="1"/>
  <c r="A2755" i="17"/>
  <c r="A2756" i="17" s="1"/>
  <c r="A2757" i="17" s="1"/>
  <c r="A1546" i="17"/>
  <c r="A1547" i="17" s="1"/>
  <c r="A1548" i="17" s="1"/>
  <c r="A1549" i="17" s="1"/>
  <c r="A1550" i="17" s="1"/>
  <c r="A1551" i="17" s="1"/>
  <c r="A1552" i="17" s="1"/>
  <c r="A1553" i="17" s="1"/>
  <c r="A1554" i="17" s="1"/>
  <c r="A1555" i="17" s="1"/>
  <c r="A1556" i="17" s="1"/>
  <c r="A1557" i="17" s="1"/>
  <c r="A1558" i="17" s="1"/>
  <c r="A1559" i="17" s="1"/>
  <c r="A1560" i="17" s="1"/>
  <c r="A3654" i="17"/>
  <c r="A3655" i="17" s="1"/>
  <c r="A3656" i="17" s="1"/>
  <c r="A3657" i="17" s="1"/>
  <c r="A3658" i="17" s="1"/>
  <c r="A3659" i="17" s="1"/>
  <c r="A3660" i="17" s="1"/>
  <c r="A3661" i="17" s="1"/>
  <c r="A3662" i="17" s="1"/>
  <c r="A3648" i="17"/>
  <c r="A3649" i="17" s="1"/>
  <c r="A3644" i="17"/>
  <c r="A3645" i="17" s="1"/>
  <c r="A3637" i="17"/>
  <c r="A3638" i="17" s="1"/>
  <c r="A3639" i="17" s="1"/>
  <c r="A3640" i="17" s="1"/>
  <c r="A3641" i="17" s="1"/>
  <c r="A3632" i="17"/>
  <c r="A3633" i="17" s="1"/>
  <c r="A3634" i="17" s="1"/>
  <c r="A3629" i="17"/>
  <c r="A3625" i="17"/>
  <c r="A3626" i="17" s="1"/>
  <c r="A3618" i="17"/>
  <c r="A3619" i="17" s="1"/>
  <c r="A3620" i="17" s="1"/>
  <c r="A3621" i="17" s="1"/>
  <c r="A3622" i="17" s="1"/>
  <c r="A3614" i="17"/>
  <c r="A3615" i="17" s="1"/>
  <c r="A3601" i="17"/>
  <c r="A3602" i="17" s="1"/>
  <c r="A3603" i="17" s="1"/>
  <c r="A3604" i="17" s="1"/>
  <c r="A3605" i="17" s="1"/>
  <c r="A3606" i="17" s="1"/>
  <c r="A3607" i="17" s="1"/>
  <c r="A3608" i="17" s="1"/>
  <c r="A3609" i="17" s="1"/>
  <c r="A3610" i="17" s="1"/>
  <c r="A3611" i="17" s="1"/>
  <c r="A3595" i="17"/>
  <c r="A3596" i="17" s="1"/>
  <c r="A3597" i="17" s="1"/>
  <c r="A3598" i="17" s="1"/>
  <c r="A3592" i="17"/>
  <c r="A3578" i="17"/>
  <c r="A3579" i="17" s="1"/>
  <c r="A3580" i="17" s="1"/>
  <c r="A3581" i="17" s="1"/>
  <c r="A3582" i="17" s="1"/>
  <c r="A3583" i="17" s="1"/>
  <c r="A3584" i="17" s="1"/>
  <c r="A3585" i="17" s="1"/>
  <c r="A3561" i="17"/>
  <c r="A3562" i="17" s="1"/>
  <c r="A3563" i="17" s="1"/>
  <c r="A3564" i="17" s="1"/>
  <c r="A3565" i="17" s="1"/>
  <c r="A3566" i="17" s="1"/>
  <c r="A3567" i="17" s="1"/>
  <c r="A3568" i="17" s="1"/>
  <c r="A3571" i="17"/>
  <c r="A3572" i="17" s="1"/>
  <c r="A3573" i="17" s="1"/>
  <c r="A3574" i="17" s="1"/>
  <c r="A3575" i="17" s="1"/>
  <c r="A3552" i="17"/>
  <c r="A3553" i="17" s="1"/>
  <c r="A3554" i="17" s="1"/>
  <c r="A3555" i="17" s="1"/>
  <c r="A3556" i="17" s="1"/>
  <c r="A3557" i="17" s="1"/>
  <c r="A3558" i="17" s="1"/>
  <c r="A3527" i="17"/>
  <c r="A3528" i="17" s="1"/>
  <c r="A3529" i="17" s="1"/>
  <c r="A3530" i="17" s="1"/>
  <c r="A3538" i="17" s="1"/>
  <c r="A3545" i="17" s="1"/>
  <c r="A3515" i="17"/>
  <c r="A3516" i="17" s="1"/>
  <c r="A3517" i="17" s="1"/>
  <c r="A3518" i="17" s="1"/>
  <c r="A3519" i="17" s="1"/>
  <c r="A3520" i="17" s="1"/>
  <c r="A3521" i="17" s="1"/>
  <c r="A3522" i="17" s="1"/>
  <c r="A3523" i="17" s="1"/>
  <c r="A3524" i="17" s="1"/>
  <c r="A3484" i="17"/>
  <c r="A3485" i="17" s="1"/>
  <c r="A3486" i="17" s="1"/>
  <c r="A3487" i="17" s="1"/>
  <c r="A3488" i="17" s="1"/>
  <c r="A3489" i="17" s="1"/>
  <c r="A3490" i="17" s="1"/>
  <c r="A3491" i="17" s="1"/>
  <c r="A3492" i="17" s="1"/>
  <c r="A3493" i="17" s="1"/>
  <c r="A3494" i="17" s="1"/>
  <c r="A3495" i="17" s="1"/>
  <c r="A3496" i="17" s="1"/>
  <c r="A3497" i="17" s="1"/>
  <c r="A3498" i="17" s="1"/>
  <c r="A3499" i="17" s="1"/>
  <c r="A3500" i="17" s="1"/>
  <c r="A3501" i="17" s="1"/>
  <c r="A3502" i="17" s="1"/>
  <c r="A3503" i="17" s="1"/>
  <c r="A3504" i="17" s="1"/>
  <c r="A3505" i="17" s="1"/>
  <c r="A3506" i="17" s="1"/>
  <c r="A3507" i="17" s="1"/>
  <c r="A3508" i="17" s="1"/>
  <c r="A3509" i="17" s="1"/>
  <c r="A3510" i="17" s="1"/>
  <c r="A3478" i="17"/>
  <c r="A3465" i="17"/>
  <c r="A3466" i="17" s="1"/>
  <c r="A3467" i="17" s="1"/>
  <c r="A3468" i="17" s="1"/>
  <c r="A3469" i="17" s="1"/>
  <c r="A3470" i="17" s="1"/>
  <c r="A3471" i="17" s="1"/>
  <c r="A3472" i="17" s="1"/>
  <c r="A3446" i="17"/>
  <c r="A3447" i="17" s="1"/>
  <c r="A3448" i="17" s="1"/>
  <c r="A3449" i="17" s="1"/>
  <c r="A3450" i="17" s="1"/>
  <c r="A3451" i="17" s="1"/>
  <c r="A3452" i="17" s="1"/>
  <c r="A3453" i="17" s="1"/>
  <c r="A3454" i="17" s="1"/>
  <c r="A3455" i="17" s="1"/>
  <c r="A3456" i="17" s="1"/>
  <c r="A3457" i="17" s="1"/>
  <c r="A3458" i="17" s="1"/>
  <c r="A3459" i="17" s="1"/>
  <c r="A3460" i="17" s="1"/>
  <c r="A3461" i="17" s="1"/>
  <c r="A3462" i="17" s="1"/>
  <c r="A3439" i="17"/>
  <c r="A3440" i="17" s="1"/>
  <c r="A3434" i="17"/>
  <c r="A3435" i="17" s="1"/>
  <c r="A3436" i="17" s="1"/>
  <c r="A3427" i="17"/>
  <c r="A3428" i="17" s="1"/>
  <c r="A3429" i="17" s="1"/>
  <c r="A3430" i="17" s="1"/>
  <c r="A3431" i="17" s="1"/>
  <c r="A3419" i="17"/>
  <c r="A3420" i="17" s="1"/>
  <c r="A3421" i="17" s="1"/>
  <c r="A3422" i="17" s="1"/>
  <c r="A3409" i="17"/>
  <c r="A3410" i="17" s="1"/>
  <c r="A3400" i="17"/>
  <c r="A3401" i="17" s="1"/>
  <c r="A3402" i="17" s="1"/>
  <c r="A3403" i="17" s="1"/>
  <c r="A3404" i="17" s="1"/>
  <c r="A3405" i="17" s="1"/>
  <c r="A3406" i="17" s="1"/>
  <c r="A3392" i="17"/>
  <c r="A3393" i="17" s="1"/>
  <c r="A3394" i="17" s="1"/>
  <c r="A3395" i="17" s="1"/>
  <c r="A3396" i="17" s="1"/>
  <c r="A3397" i="17" s="1"/>
  <c r="A3388" i="17"/>
  <c r="A3389" i="17" s="1"/>
  <c r="A3382" i="17"/>
  <c r="A3383" i="17" s="1"/>
  <c r="A3384" i="17" s="1"/>
  <c r="A3385" i="17" s="1"/>
  <c r="A3379" i="17"/>
  <c r="A3369" i="17"/>
  <c r="A3370" i="17" s="1"/>
  <c r="A3366" i="17"/>
  <c r="A3362" i="17"/>
  <c r="A3363" i="17" s="1"/>
  <c r="A3356" i="17"/>
  <c r="A3357" i="17" s="1"/>
  <c r="A3358" i="17" s="1"/>
  <c r="A3359" i="17" s="1"/>
  <c r="A3345" i="17"/>
  <c r="A3346" i="17" s="1"/>
  <c r="A3347" i="17" s="1"/>
  <c r="A3341" i="17"/>
  <c r="A3342" i="17" s="1"/>
  <c r="A3336" i="17"/>
  <c r="A3337" i="17" s="1"/>
  <c r="A3338" i="17" s="1"/>
  <c r="A3332" i="17"/>
  <c r="A3333" i="17" s="1"/>
  <c r="A3326" i="17"/>
  <c r="A3327" i="17" s="1"/>
  <c r="A3328" i="17" s="1"/>
  <c r="A3329" i="17" s="1"/>
  <c r="A3320" i="17"/>
  <c r="A3321" i="17" s="1"/>
  <c r="A3322" i="17" s="1"/>
  <c r="A3323" i="17" s="1"/>
  <c r="A3317" i="17"/>
  <c r="A3301" i="17"/>
  <c r="A3302" i="17" s="1"/>
  <c r="A3303" i="17" s="1"/>
  <c r="A3304" i="17" s="1"/>
  <c r="A3305" i="17" s="1"/>
  <c r="A3306" i="17" s="1"/>
  <c r="A3307" i="17" s="1"/>
  <c r="A3308" i="17" s="1"/>
  <c r="A3294" i="17"/>
  <c r="A3290" i="17"/>
  <c r="A3286" i="17"/>
  <c r="A3281" i="17"/>
  <c r="A3278" i="17"/>
  <c r="A3272" i="17"/>
  <c r="A3269" i="17"/>
  <c r="A3262" i="17"/>
  <c r="A3256" i="17"/>
  <c r="A3253" i="17"/>
  <c r="A3236" i="17"/>
  <c r="A3241" i="17"/>
  <c r="A3242" i="17" s="1"/>
  <c r="A3243" i="17" s="1"/>
  <c r="A3244" i="17" s="1"/>
  <c r="A3232" i="17"/>
  <c r="A3233" i="17" s="1"/>
  <c r="A3229" i="17"/>
  <c r="A3226" i="17"/>
  <c r="A3223" i="17"/>
  <c r="A3217" i="17"/>
  <c r="A3218" i="17" s="1"/>
  <c r="A3219" i="17" s="1"/>
  <c r="A3220" i="17" s="1"/>
  <c r="A3214" i="17"/>
  <c r="A3204" i="17"/>
  <c r="A3205" i="17" s="1"/>
  <c r="A3206" i="17" s="1"/>
  <c r="A3207" i="17" s="1"/>
  <c r="A3208" i="17" s="1"/>
  <c r="A3209" i="17" s="1"/>
  <c r="A3210" i="17" s="1"/>
  <c r="A3211" i="17" s="1"/>
  <c r="A3199" i="17"/>
  <c r="A3200" i="17" s="1"/>
  <c r="A3201" i="17" s="1"/>
  <c r="A3196" i="17"/>
  <c r="A3164" i="17"/>
  <c r="A3165" i="17" s="1"/>
  <c r="A3166" i="17" s="1"/>
  <c r="A3167" i="17" s="1"/>
  <c r="A3168" i="17" s="1"/>
  <c r="A3169" i="17" s="1"/>
  <c r="A3170" i="17" s="1"/>
  <c r="A3171" i="17" s="1"/>
  <c r="A3172" i="17" s="1"/>
  <c r="A3173" i="17" s="1"/>
  <c r="A3174" i="17" s="1"/>
  <c r="A3175" i="17" s="1"/>
  <c r="A3176" i="17" s="1"/>
  <c r="A3177" i="17" s="1"/>
  <c r="A3178" i="17" s="1"/>
  <c r="A3179" i="17" s="1"/>
  <c r="A3180" i="17" s="1"/>
  <c r="A3181" i="17" s="1"/>
  <c r="A3182" i="17" s="1"/>
  <c r="A3183" i="17" s="1"/>
  <c r="A3184" i="17" s="1"/>
  <c r="A3185" i="17" s="1"/>
  <c r="A3186" i="17" s="1"/>
  <c r="A3152" i="17"/>
  <c r="A3153" i="17" s="1"/>
  <c r="A3154" i="17" s="1"/>
  <c r="A3155" i="17" s="1"/>
  <c r="A3156" i="17" s="1"/>
  <c r="A3157" i="17" s="1"/>
  <c r="A3158" i="17" s="1"/>
  <c r="A3159" i="17" s="1"/>
  <c r="A3144" i="17"/>
  <c r="A3145" i="17" s="1"/>
  <c r="A3146" i="17" s="1"/>
  <c r="A3139" i="17"/>
  <c r="A3140" i="17" s="1"/>
  <c r="A3141" i="17" s="1"/>
  <c r="A3132" i="17"/>
  <c r="A3133" i="17" s="1"/>
  <c r="A3134" i="17" s="1"/>
  <c r="A3135" i="17" s="1"/>
  <c r="A3136" i="17" s="1"/>
  <c r="A3126" i="17"/>
  <c r="A3127" i="17" s="1"/>
  <c r="A3128" i="17" s="1"/>
  <c r="A3129" i="17" s="1"/>
  <c r="A3122" i="17"/>
  <c r="A3123" i="17" s="1"/>
  <c r="A3115" i="17"/>
  <c r="A3116" i="17" s="1"/>
  <c r="A3117" i="17" s="1"/>
  <c r="A3118" i="17" s="1"/>
  <c r="A3119" i="17" s="1"/>
  <c r="A3112" i="17"/>
  <c r="A3107" i="17"/>
  <c r="A3108" i="17" s="1"/>
  <c r="A3109" i="17" s="1"/>
  <c r="A3100" i="17"/>
  <c r="A3101" i="17" s="1"/>
  <c r="A3102" i="17" s="1"/>
  <c r="A3103" i="17" s="1"/>
  <c r="A3104" i="17" s="1"/>
  <c r="A3097" i="17"/>
  <c r="A3084" i="17"/>
  <c r="A3085" i="17" s="1"/>
  <c r="A3086" i="17" s="1"/>
  <c r="A3087" i="17" s="1"/>
  <c r="A3088" i="17" s="1"/>
  <c r="A3089" i="17" s="1"/>
  <c r="A3090" i="17" s="1"/>
  <c r="A3091" i="17" s="1"/>
  <c r="A3092" i="17" s="1"/>
  <c r="A3093" i="17" s="1"/>
  <c r="A3094" i="17" s="1"/>
  <c r="A3078" i="17"/>
  <c r="A3079" i="17" s="1"/>
  <c r="A3080" i="17" s="1"/>
  <c r="A3081" i="17" s="1"/>
  <c r="A3075" i="17"/>
  <c r="A3047" i="17"/>
  <c r="A3048" i="17" s="1"/>
  <c r="A3049" i="17" s="1"/>
  <c r="A3050" i="17" s="1"/>
  <c r="A3051" i="17" s="1"/>
  <c r="A3052" i="17" s="1"/>
  <c r="A3053" i="17" s="1"/>
  <c r="A3054" i="17" s="1"/>
  <c r="A3055" i="17" s="1"/>
  <c r="A3056" i="17" s="1"/>
  <c r="A3057" i="17" s="1"/>
  <c r="A3058" i="17" s="1"/>
  <c r="A3059" i="17" s="1"/>
  <c r="A3060" i="17" s="1"/>
  <c r="A3061" i="17" s="1"/>
  <c r="A3062" i="17" s="1"/>
  <c r="A3063" i="17" s="1"/>
  <c r="A3064" i="17" s="1"/>
  <c r="A3065" i="17" s="1"/>
  <c r="A3066" i="17" s="1"/>
  <c r="A3029" i="17"/>
  <c r="A3030" i="17" s="1"/>
  <c r="A3031" i="17" s="1"/>
  <c r="A3032" i="17" s="1"/>
  <c r="A3033" i="17" s="1"/>
  <c r="A3034" i="17" s="1"/>
  <c r="A3035" i="17" s="1"/>
  <c r="A3036" i="17" s="1"/>
  <c r="A3037" i="17" s="1"/>
  <c r="A3038" i="17" s="1"/>
  <c r="A3039" i="17" s="1"/>
  <c r="A3040" i="17" s="1"/>
  <c r="A3041" i="17" s="1"/>
  <c r="A3042" i="17" s="1"/>
  <c r="A3043" i="17" s="1"/>
  <c r="A3021" i="17"/>
  <c r="A3022" i="17" s="1"/>
  <c r="A3023" i="17" s="1"/>
  <c r="A3015" i="17"/>
  <c r="A3016" i="17" s="1"/>
  <c r="A3017" i="17" s="1"/>
  <c r="A3018" i="17" s="1"/>
  <c r="A3009" i="17"/>
  <c r="A3010" i="17" s="1"/>
  <c r="A3011" i="17" s="1"/>
  <c r="A3012" i="17" s="1"/>
  <c r="A3006" i="17"/>
  <c r="A3002" i="17"/>
  <c r="A3003" i="17" s="1"/>
  <c r="A2998" i="17"/>
  <c r="A2999" i="17" s="1"/>
  <c r="A2992" i="17"/>
  <c r="A2993" i="17" s="1"/>
  <c r="A2994" i="17" s="1"/>
  <c r="A2995" i="17" s="1"/>
  <c r="A2985" i="17"/>
  <c r="A2986" i="17" s="1"/>
  <c r="A2987" i="17" s="1"/>
  <c r="A2988" i="17" s="1"/>
  <c r="A2989" i="17" s="1"/>
  <c r="A2980" i="17"/>
  <c r="A2981" i="17" s="1"/>
  <c r="A2982" i="17" s="1"/>
  <c r="A2966" i="17"/>
  <c r="A2967" i="17" s="1"/>
  <c r="A2968" i="17" s="1"/>
  <c r="A2969" i="17" s="1"/>
  <c r="A2970" i="17" s="1"/>
  <c r="A2971" i="17" s="1"/>
  <c r="A2972" i="17" s="1"/>
  <c r="A2973" i="17" s="1"/>
  <c r="A2974" i="17" s="1"/>
  <c r="A2975" i="17" s="1"/>
  <c r="A2976" i="17" s="1"/>
  <c r="A2977" i="17" s="1"/>
  <c r="A2959" i="17"/>
  <c r="A2960" i="17" s="1"/>
  <c r="A2961" i="17" s="1"/>
  <c r="A2962" i="17" s="1"/>
  <c r="A2963" i="17" s="1"/>
  <c r="A2943" i="17"/>
  <c r="A2944" i="17" s="1"/>
  <c r="A2940" i="17"/>
  <c r="A2925" i="17"/>
  <c r="A2926" i="17" s="1"/>
  <c r="A2927" i="17" s="1"/>
  <c r="A2928" i="17" s="1"/>
  <c r="A2929" i="17" s="1"/>
  <c r="A2930" i="17" s="1"/>
  <c r="A2931" i="17" s="1"/>
  <c r="A2932" i="17" s="1"/>
  <c r="A2933" i="17" s="1"/>
  <c r="A2934" i="17" s="1"/>
  <c r="A2935" i="17" s="1"/>
  <c r="A2936" i="17" s="1"/>
  <c r="A2937" i="17" s="1"/>
  <c r="A2922" i="17"/>
  <c r="A2913" i="17"/>
  <c r="A2895" i="17"/>
  <c r="A2896" i="17" s="1"/>
  <c r="A2897" i="17" s="1"/>
  <c r="A2898" i="17" s="1"/>
  <c r="A2899" i="17" s="1"/>
  <c r="A2900" i="17" s="1"/>
  <c r="A2901" i="17" s="1"/>
  <c r="A2902" i="17" s="1"/>
  <c r="A2903" i="17" s="1"/>
  <c r="A2904" i="17" s="1"/>
  <c r="A2905" i="17" s="1"/>
  <c r="A2906" i="17" s="1"/>
  <c r="A2907" i="17" s="1"/>
  <c r="A2908" i="17" s="1"/>
  <c r="A2909" i="17" s="1"/>
  <c r="A2889" i="17"/>
  <c r="A2886" i="17"/>
  <c r="A2881" i="17"/>
  <c r="A2882" i="17" s="1"/>
  <c r="A2883" i="17" s="1"/>
  <c r="A2878" i="17"/>
  <c r="A2875" i="17"/>
  <c r="A2869" i="17"/>
  <c r="A2870" i="17" s="1"/>
  <c r="A2871" i="17" s="1"/>
  <c r="A2872" i="17" s="1"/>
  <c r="A2864" i="17"/>
  <c r="A2865" i="17" s="1"/>
  <c r="A2866" i="17" s="1"/>
  <c r="A2860" i="17"/>
  <c r="A2861" i="17" s="1"/>
  <c r="A2851" i="17"/>
  <c r="A2852" i="17" s="1"/>
  <c r="A2853" i="17" s="1"/>
  <c r="A2854" i="17" s="1"/>
  <c r="A2855" i="17" s="1"/>
  <c r="A2856" i="17" s="1"/>
  <c r="A2857" i="17" s="1"/>
  <c r="A2842" i="17"/>
  <c r="A2843" i="17" s="1"/>
  <c r="A2844" i="17" s="1"/>
  <c r="A2845" i="17" s="1"/>
  <c r="A2846" i="17" s="1"/>
  <c r="A2847" i="17" s="1"/>
  <c r="A2848" i="17" s="1"/>
  <c r="A2837" i="17"/>
  <c r="A2838" i="17" s="1"/>
  <c r="A2839" i="17" s="1"/>
  <c r="A2806" i="17"/>
  <c r="A2807" i="17" s="1"/>
  <c r="A2808" i="17" s="1"/>
  <c r="A2809" i="17" s="1"/>
  <c r="A2810" i="17" s="1"/>
  <c r="A2811" i="17" s="1"/>
  <c r="A2812" i="17" s="1"/>
  <c r="A2813" i="17" s="1"/>
  <c r="A2814" i="17" s="1"/>
  <c r="A2815" i="17" s="1"/>
  <c r="A2816" i="17" s="1"/>
  <c r="A2817" i="17" s="1"/>
  <c r="A2818" i="17" s="1"/>
  <c r="A2819" i="17" s="1"/>
  <c r="A2820" i="17" s="1"/>
  <c r="A2821" i="17" s="1"/>
  <c r="A2822" i="17" s="1"/>
  <c r="A2823" i="17" s="1"/>
  <c r="A2824" i="17" s="1"/>
  <c r="A2825" i="17" s="1"/>
  <c r="A2826" i="17" s="1"/>
  <c r="A2827" i="17" s="1"/>
  <c r="A2828" i="17" s="1"/>
  <c r="A2829" i="17" s="1"/>
  <c r="A2830" i="17" s="1"/>
  <c r="A2831" i="17" s="1"/>
  <c r="A2832" i="17" s="1"/>
  <c r="A2833" i="17" s="1"/>
  <c r="A2834" i="17" s="1"/>
  <c r="A2800" i="17"/>
  <c r="A2801" i="17" s="1"/>
  <c r="A2802" i="17" s="1"/>
  <c r="A2803" i="17" s="1"/>
  <c r="A2797" i="17"/>
  <c r="A2783" i="17"/>
  <c r="A2784" i="17" s="1"/>
  <c r="A2780" i="17"/>
  <c r="A2761" i="17"/>
  <c r="A2762" i="17" s="1"/>
  <c r="A2763" i="17" s="1"/>
  <c r="A2764" i="17" s="1"/>
  <c r="A2765" i="17" s="1"/>
  <c r="A2766" i="17" s="1"/>
  <c r="A2767" i="17" s="1"/>
  <c r="A2768" i="17" s="1"/>
  <c r="A2769" i="17" s="1"/>
  <c r="A2770" i="17" s="1"/>
  <c r="A2771" i="17" s="1"/>
  <c r="A2772" i="17" s="1"/>
  <c r="A2773" i="17" s="1"/>
  <c r="A2774" i="17" s="1"/>
  <c r="A2775" i="17" s="1"/>
  <c r="A2776" i="17" s="1"/>
  <c r="A2777" i="17" s="1"/>
  <c r="A2750" i="17"/>
  <c r="A2751" i="17" s="1"/>
  <c r="A2752" i="17" s="1"/>
  <c r="A2732" i="17"/>
  <c r="A2733" i="17" s="1"/>
  <c r="A2734" i="17" s="1"/>
  <c r="A2735" i="17" s="1"/>
  <c r="A2736" i="17" s="1"/>
  <c r="A2737" i="17" s="1"/>
  <c r="A2738" i="17" s="1"/>
  <c r="A2739" i="17" s="1"/>
  <c r="A2740" i="17" s="1"/>
  <c r="A2741" i="17" s="1"/>
  <c r="A2742" i="17" s="1"/>
  <c r="A2743" i="17" s="1"/>
  <c r="A2744" i="17" s="1"/>
  <c r="A2745" i="17" s="1"/>
  <c r="A2746" i="17" s="1"/>
  <c r="A2724" i="17"/>
  <c r="A2725" i="17" s="1"/>
  <c r="A2726" i="17" s="1"/>
  <c r="A2719" i="17"/>
  <c r="A2720" i="17" s="1"/>
  <c r="A2721" i="17" s="1"/>
  <c r="A2716" i="17"/>
  <c r="A2711" i="17"/>
  <c r="A2712" i="17" s="1"/>
  <c r="A2713" i="17" s="1"/>
  <c r="A2708" i="17"/>
  <c r="A2703" i="17"/>
  <c r="A2704" i="17" s="1"/>
  <c r="A2705" i="17" s="1"/>
  <c r="A2695" i="17"/>
  <c r="A2696" i="17" s="1"/>
  <c r="A2697" i="17" s="1"/>
  <c r="A2698" i="17" s="1"/>
  <c r="A2699" i="17" s="1"/>
  <c r="A2700" i="17" s="1"/>
  <c r="A2691" i="17"/>
  <c r="A2692" i="17" s="1"/>
  <c r="A2677" i="17"/>
  <c r="A2678" i="17" s="1"/>
  <c r="A2679" i="17" s="1"/>
  <c r="A2680" i="17" s="1"/>
  <c r="A2681" i="17" s="1"/>
  <c r="A2682" i="17" s="1"/>
  <c r="A2683" i="17" s="1"/>
  <c r="A2684" i="17" s="1"/>
  <c r="A2685" i="17" s="1"/>
  <c r="A2686" i="17" s="1"/>
  <c r="A2687" i="17" s="1"/>
  <c r="A2688" i="17" s="1"/>
  <c r="A2671" i="17"/>
  <c r="A2672" i="17" s="1"/>
  <c r="A2673" i="17" s="1"/>
  <c r="A2674" i="17" s="1"/>
  <c r="A2668" i="17"/>
  <c r="A2643" i="17"/>
  <c r="A2644" i="17" s="1"/>
  <c r="A2645" i="17" s="1"/>
  <c r="A2646" i="17" s="1"/>
  <c r="A2647" i="17" s="1"/>
  <c r="A2648" i="17" s="1"/>
  <c r="A2649" i="17" s="1"/>
  <c r="A2650" i="17" s="1"/>
  <c r="A2651" i="17" s="1"/>
  <c r="A2652" i="17" s="1"/>
  <c r="A2653" i="17" s="1"/>
  <c r="A2654" i="17" s="1"/>
  <c r="A2655" i="17" s="1"/>
  <c r="A2656" i="17" s="1"/>
  <c r="A2657" i="17" s="1"/>
  <c r="A2629" i="17"/>
  <c r="A2630" i="17" s="1"/>
  <c r="A2631" i="17" s="1"/>
  <c r="A2632" i="17" s="1"/>
  <c r="A2633" i="17" s="1"/>
  <c r="A2634" i="17" s="1"/>
  <c r="A2635" i="17" s="1"/>
  <c r="A2636" i="17" s="1"/>
  <c r="A2637" i="17" s="1"/>
  <c r="A2638" i="17" s="1"/>
  <c r="A2639" i="17" s="1"/>
  <c r="A2623" i="17"/>
  <c r="A2616" i="17"/>
  <c r="A2617" i="17" s="1"/>
  <c r="A2618" i="17" s="1"/>
  <c r="A2619" i="17" s="1"/>
  <c r="A2620" i="17" s="1"/>
  <c r="A2611" i="17"/>
  <c r="A2612" i="17" s="1"/>
  <c r="A2613" i="17" s="1"/>
  <c r="A2608" i="17"/>
  <c r="A2603" i="17"/>
  <c r="A2604" i="17" s="1"/>
  <c r="A2605" i="17" s="1"/>
  <c r="A2597" i="17"/>
  <c r="A2598" i="17" s="1"/>
  <c r="A2599" i="17" s="1"/>
  <c r="A2600" i="17" s="1"/>
  <c r="A2593" i="17"/>
  <c r="A2594" i="17" s="1"/>
  <c r="A2584" i="17"/>
  <c r="A2585" i="17" s="1"/>
  <c r="A2586" i="17" s="1"/>
  <c r="A2587" i="17" s="1"/>
  <c r="A2588" i="17" s="1"/>
  <c r="A2589" i="17" s="1"/>
  <c r="A2590" i="17" s="1"/>
  <c r="A2575" i="17"/>
  <c r="A2576" i="17" s="1"/>
  <c r="A2577" i="17" s="1"/>
  <c r="A2578" i="17" s="1"/>
  <c r="A2579" i="17" s="1"/>
  <c r="A2580" i="17" s="1"/>
  <c r="A2581" i="17" s="1"/>
  <c r="A2569" i="17"/>
  <c r="A2570" i="17" s="1"/>
  <c r="A2571" i="17" s="1"/>
  <c r="A2572" i="17" s="1"/>
  <c r="A2566" i="17"/>
  <c r="A2552" i="17"/>
  <c r="A2553" i="17" s="1"/>
  <c r="A2549" i="17"/>
  <c r="A2531" i="17"/>
  <c r="A2532" i="17" s="1"/>
  <c r="A2533" i="17" s="1"/>
  <c r="A2534" i="17" s="1"/>
  <c r="A2535" i="17" s="1"/>
  <c r="A2536" i="17" s="1"/>
  <c r="A2537" i="17" s="1"/>
  <c r="A2538" i="17" s="1"/>
  <c r="A2539" i="17" s="1"/>
  <c r="A2540" i="17" s="1"/>
  <c r="A2541" i="17" s="1"/>
  <c r="A2542" i="17" s="1"/>
  <c r="A2543" i="17" s="1"/>
  <c r="A2544" i="17" s="1"/>
  <c r="A2545" i="17" s="1"/>
  <c r="A2546" i="17" s="1"/>
  <c r="A2525" i="17"/>
  <c r="A2526" i="17" s="1"/>
  <c r="A2527" i="17" s="1"/>
  <c r="A2528" i="17" s="1"/>
  <c r="A2506" i="17"/>
  <c r="A2511" i="17" s="1"/>
  <c r="A2517" i="17" s="1"/>
  <c r="A2488" i="17"/>
  <c r="A2489" i="17" s="1"/>
  <c r="A2490" i="17" s="1"/>
  <c r="A2491" i="17" s="1"/>
  <c r="A2492" i="17" s="1"/>
  <c r="A2493" i="17" s="1"/>
  <c r="A2494" i="17" s="1"/>
  <c r="A2495" i="17" s="1"/>
  <c r="A2496" i="17" s="1"/>
  <c r="A2497" i="17" s="1"/>
  <c r="A2498" i="17" s="1"/>
  <c r="A2499" i="17" s="1"/>
  <c r="A2500" i="17" s="1"/>
  <c r="A2501" i="17" s="1"/>
  <c r="A2478" i="17"/>
  <c r="A2479" i="17" s="1"/>
  <c r="A2480" i="17" s="1"/>
  <c r="A2481" i="17" s="1"/>
  <c r="A2468" i="17"/>
  <c r="A2469" i="17" s="1"/>
  <c r="A2470" i="17" s="1"/>
  <c r="A2471" i="17" s="1"/>
  <c r="A2472" i="17" s="1"/>
  <c r="A2473" i="17" s="1"/>
  <c r="A2474" i="17" s="1"/>
  <c r="A2475" i="17" s="1"/>
  <c r="A2462" i="17"/>
  <c r="A2463" i="17" s="1"/>
  <c r="A2464" i="17" s="1"/>
  <c r="A2465" i="17" s="1"/>
  <c r="A2456" i="17"/>
  <c r="A2457" i="17" s="1"/>
  <c r="A2458" i="17" s="1"/>
  <c r="A2459" i="17" s="1"/>
  <c r="A2453" i="17"/>
  <c r="A2446" i="17"/>
  <c r="A2447" i="17" s="1"/>
  <c r="A2448" i="17" s="1"/>
  <c r="A2449" i="17" s="1"/>
  <c r="A2450" i="17" s="1"/>
  <c r="A2443" i="17"/>
  <c r="A2437" i="17"/>
  <c r="A2438" i="17" s="1"/>
  <c r="A2439" i="17" s="1"/>
  <c r="A2440" i="17" s="1"/>
  <c r="A2428" i="17"/>
  <c r="A2429" i="17" s="1"/>
  <c r="A2430" i="17" s="1"/>
  <c r="A2431" i="17" s="1"/>
  <c r="A2432" i="17" s="1"/>
  <c r="A2433" i="17" s="1"/>
  <c r="A2434" i="17" s="1"/>
  <c r="A2421" i="17"/>
  <c r="A2422" i="17" s="1"/>
  <c r="A2423" i="17" s="1"/>
  <c r="A2424" i="17" s="1"/>
  <c r="A2425" i="17" s="1"/>
  <c r="A2401" i="17"/>
  <c r="A2402" i="17" s="1"/>
  <c r="A2403" i="17" s="1"/>
  <c r="A2404" i="17" s="1"/>
  <c r="A2405" i="17" s="1"/>
  <c r="A2406" i="17" s="1"/>
  <c r="A2407" i="17" s="1"/>
  <c r="A2408" i="17" s="1"/>
  <c r="A2409" i="17" s="1"/>
  <c r="A2410" i="17" s="1"/>
  <c r="A2411" i="17" s="1"/>
  <c r="A2412" i="17" s="1"/>
  <c r="A2413" i="17" s="1"/>
  <c r="A2414" i="17" s="1"/>
  <c r="A2415" i="17" s="1"/>
  <c r="A2416" i="17" s="1"/>
  <c r="A2417" i="17" s="1"/>
  <c r="A2418" i="17" s="1"/>
  <c r="A2396" i="17"/>
  <c r="A2397" i="17" s="1"/>
  <c r="A2398" i="17" s="1"/>
  <c r="A2393" i="17"/>
  <c r="A2375" i="17"/>
  <c r="A2376" i="17" s="1"/>
  <c r="A2377" i="17" s="1"/>
  <c r="A2368" i="17"/>
  <c r="A2369" i="17" s="1"/>
  <c r="A2370" i="17" s="1"/>
  <c r="A2371" i="17" s="1"/>
  <c r="A2372" i="17" s="1"/>
  <c r="A2364" i="17"/>
  <c r="A2365" i="17" s="1"/>
  <c r="A2361" i="17"/>
  <c r="A2358" i="17"/>
  <c r="A2354" i="17"/>
  <c r="A2355" i="17" s="1"/>
  <c r="A2350" i="17"/>
  <c r="A2351" i="17" s="1"/>
  <c r="A2343" i="17"/>
  <c r="A2344" i="17" s="1"/>
  <c r="A2345" i="17" s="1"/>
  <c r="A2346" i="17" s="1"/>
  <c r="A2347" i="17" s="1"/>
  <c r="A2339" i="17"/>
  <c r="A2340" i="17" s="1"/>
  <c r="A2331" i="17"/>
  <c r="A2332" i="17" s="1"/>
  <c r="A2333" i="17" s="1"/>
  <c r="A2334" i="17" s="1"/>
  <c r="A2335" i="17" s="1"/>
  <c r="A2336" i="17" s="1"/>
  <c r="A2326" i="17"/>
  <c r="A2327" i="17" s="1"/>
  <c r="A2328" i="17" s="1"/>
  <c r="A2323" i="17"/>
  <c r="A2309" i="17"/>
  <c r="A2310" i="17" s="1"/>
  <c r="A2306" i="17"/>
  <c r="A2293" i="17"/>
  <c r="A2294" i="17" s="1"/>
  <c r="A2295" i="17" s="1"/>
  <c r="A2296" i="17" s="1"/>
  <c r="A2297" i="17" s="1"/>
  <c r="A2298" i="17" s="1"/>
  <c r="A2299" i="17" s="1"/>
  <c r="A2300" i="17" s="1"/>
  <c r="A2301" i="17" s="1"/>
  <c r="A2302" i="17" s="1"/>
  <c r="A2303" i="17" s="1"/>
  <c r="A2273" i="17"/>
  <c r="A2274" i="17" s="1"/>
  <c r="A2275" i="17" s="1"/>
  <c r="A2276" i="17" s="1"/>
  <c r="A2277" i="17" s="1"/>
  <c r="A2278" i="17" s="1"/>
  <c r="A2279" i="17" s="1"/>
  <c r="A2280" i="17" s="1"/>
  <c r="A2281" i="17" s="1"/>
  <c r="A2282" i="17" s="1"/>
  <c r="A2283" i="17" s="1"/>
  <c r="A2284" i="17" s="1"/>
  <c r="A2285" i="17" s="1"/>
  <c r="A2286" i="17" s="1"/>
  <c r="A2287" i="17" s="1"/>
  <c r="A2288" i="17" s="1"/>
  <c r="A2289" i="17" s="1"/>
  <c r="A2290" i="17" s="1"/>
  <c r="A2266" i="17"/>
  <c r="A2267" i="17" s="1"/>
  <c r="A2268" i="17" s="1"/>
  <c r="A2269" i="17" s="1"/>
  <c r="A2258" i="17"/>
  <c r="A2259" i="17" s="1"/>
  <c r="A2260" i="17" s="1"/>
  <c r="A2261" i="17" s="1"/>
  <c r="A2262" i="17" s="1"/>
  <c r="A2246" i="17"/>
  <c r="A2247" i="17" s="1"/>
  <c r="A2248" i="17" s="1"/>
  <c r="A2249" i="17" s="1"/>
  <c r="A2250" i="17" s="1"/>
  <c r="A2251" i="17" s="1"/>
  <c r="A2252" i="17" s="1"/>
  <c r="A2233" i="17"/>
  <c r="A2234" i="17" s="1"/>
  <c r="A2235" i="17" s="1"/>
  <c r="A2236" i="17" s="1"/>
  <c r="A2237" i="17" s="1"/>
  <c r="A2238" i="17" s="1"/>
  <c r="A2239" i="17" s="1"/>
  <c r="A2240" i="17" s="1"/>
  <c r="A2241" i="17" s="1"/>
  <c r="A2242" i="17" s="1"/>
  <c r="A2243" i="17" s="1"/>
  <c r="A2225" i="17"/>
  <c r="A2226" i="17" s="1"/>
  <c r="A2227" i="17" s="1"/>
  <c r="A2221" i="17"/>
  <c r="A2222" i="17" s="1"/>
  <c r="A2217" i="17"/>
  <c r="A2218" i="17" s="1"/>
  <c r="A2214" i="17"/>
  <c r="A2207" i="17"/>
  <c r="A2202" i="17"/>
  <c r="A2203" i="17" s="1"/>
  <c r="A2204" i="17" s="1"/>
  <c r="A2199" i="17"/>
  <c r="A2194" i="17"/>
  <c r="A2195" i="17" s="1"/>
  <c r="A2196" i="17" s="1"/>
  <c r="A2191" i="17"/>
  <c r="A2185" i="17"/>
  <c r="A2186" i="17" s="1"/>
  <c r="A2187" i="17" s="1"/>
  <c r="A2188" i="17" s="1"/>
  <c r="A2177" i="17"/>
  <c r="A2178" i="17" s="1"/>
  <c r="A2179" i="17" s="1"/>
  <c r="A2180" i="17" s="1"/>
  <c r="A2181" i="17" s="1"/>
  <c r="A2182" i="17" s="1"/>
  <c r="A2172" i="17"/>
  <c r="A2173" i="17" s="1"/>
  <c r="A2174" i="17" s="1"/>
  <c r="A2161" i="17"/>
  <c r="A2162" i="17" s="1"/>
  <c r="A2163" i="17" s="1"/>
  <c r="A2164" i="17" s="1"/>
  <c r="A2165" i="17" s="1"/>
  <c r="A2166" i="17" s="1"/>
  <c r="A2167" i="17" s="1"/>
  <c r="A2168" i="17" s="1"/>
  <c r="A2169" i="17" s="1"/>
  <c r="A2146" i="17"/>
  <c r="A2147" i="17" s="1"/>
  <c r="A2148" i="17" s="1"/>
  <c r="A2149" i="17" s="1"/>
  <c r="A2150" i="17" s="1"/>
  <c r="A2151" i="17" s="1"/>
  <c r="A2152" i="17" s="1"/>
  <c r="A2153" i="17" s="1"/>
  <c r="A2154" i="17" s="1"/>
  <c r="A2141" i="17"/>
  <c r="A2142" i="17" s="1"/>
  <c r="A2143" i="17" s="1"/>
  <c r="A2134" i="17"/>
  <c r="A2135" i="17" s="1"/>
  <c r="A2136" i="17" s="1"/>
  <c r="A2137" i="17" s="1"/>
  <c r="A2138" i="17" s="1"/>
  <c r="A2131" i="17"/>
  <c r="A2127" i="17"/>
  <c r="A2128" i="17" s="1"/>
  <c r="A2122" i="17"/>
  <c r="A2123" i="17" s="1"/>
  <c r="A2124" i="17" s="1"/>
  <c r="A2118" i="17"/>
  <c r="A2119" i="17" s="1"/>
  <c r="A2115" i="17"/>
  <c r="A2107" i="17"/>
  <c r="A2108" i="17" s="1"/>
  <c r="A2109" i="17" s="1"/>
  <c r="A2110" i="17" s="1"/>
  <c r="A2111" i="17" s="1"/>
  <c r="A2112" i="17" s="1"/>
  <c r="A2098" i="17"/>
  <c r="A2099" i="17" s="1"/>
  <c r="A2100" i="17" s="1"/>
  <c r="A2101" i="17" s="1"/>
  <c r="A2102" i="17" s="1"/>
  <c r="A2103" i="17" s="1"/>
  <c r="A2104" i="17" s="1"/>
  <c r="A2093" i="17"/>
  <c r="A2094" i="17" s="1"/>
  <c r="A2095" i="17" s="1"/>
  <c r="A2077" i="17"/>
  <c r="A2078" i="17" s="1"/>
  <c r="A2079" i="17" s="1"/>
  <c r="A2080" i="17" s="1"/>
  <c r="A2081" i="17" s="1"/>
  <c r="A2082" i="17" s="1"/>
  <c r="A2083" i="17" s="1"/>
  <c r="A2084" i="17" s="1"/>
  <c r="A2085" i="17" s="1"/>
  <c r="A2086" i="17" s="1"/>
  <c r="A2087" i="17" s="1"/>
  <c r="A2088" i="17" s="1"/>
  <c r="A2089" i="17" s="1"/>
  <c r="A2090" i="17" s="1"/>
  <c r="A2071" i="17"/>
  <c r="A2072" i="17" s="1"/>
  <c r="A2073" i="17" s="1"/>
  <c r="A2074" i="17" s="1"/>
  <c r="A2068" i="17"/>
  <c r="A2054" i="17"/>
  <c r="A2055" i="17" s="1"/>
  <c r="A2051" i="17"/>
  <c r="A2028" i="17"/>
  <c r="A2029" i="17" s="1"/>
  <c r="A2030" i="17" s="1"/>
  <c r="A2031" i="17" s="1"/>
  <c r="A2032" i="17" s="1"/>
  <c r="A2033" i="17" s="1"/>
  <c r="A2034" i="17" s="1"/>
  <c r="A2035" i="17" s="1"/>
  <c r="A2036" i="17" s="1"/>
  <c r="A2037" i="17" s="1"/>
  <c r="A2038" i="17" s="1"/>
  <c r="A2039" i="17" s="1"/>
  <c r="A2040" i="17" s="1"/>
  <c r="A2041" i="17" s="1"/>
  <c r="A2042" i="17" s="1"/>
  <c r="A2043" i="17" s="1"/>
  <c r="A2044" i="17" s="1"/>
  <c r="A2045" i="17" s="1"/>
  <c r="A2046" i="17" s="1"/>
  <c r="A2047" i="17" s="1"/>
  <c r="A2048" i="17" s="1"/>
  <c r="A2017" i="17"/>
  <c r="A2018" i="17" s="1"/>
  <c r="A2019" i="17" s="1"/>
  <c r="A2020" i="17" s="1"/>
  <c r="A2021" i="17" s="1"/>
  <c r="A2022" i="17" s="1"/>
  <c r="A2023" i="17" s="1"/>
  <c r="A2024" i="17" s="1"/>
  <c r="A2025" i="17" s="1"/>
  <c r="A1981" i="17"/>
  <c r="A1987" i="17" s="1"/>
  <c r="A1992" i="17" s="1"/>
  <c r="A1997" i="17" s="1"/>
  <c r="A2002" i="17" s="1"/>
  <c r="A2007" i="17" s="1"/>
  <c r="A1965" i="17"/>
  <c r="A1966" i="17" s="1"/>
  <c r="A1967" i="17" s="1"/>
  <c r="A1968" i="17" s="1"/>
  <c r="A1969" i="17" s="1"/>
  <c r="A1970" i="17" s="1"/>
  <c r="A1971" i="17" s="1"/>
  <c r="A1972" i="17" s="1"/>
  <c r="A1973" i="17" s="1"/>
  <c r="A1974" i="17" s="1"/>
  <c r="A1975" i="17" s="1"/>
  <c r="A1976" i="17" s="1"/>
  <c r="A1956" i="17"/>
  <c r="A1957" i="17" s="1"/>
  <c r="A1958" i="17" s="1"/>
  <c r="A1959" i="17" s="1"/>
  <c r="A1946" i="17"/>
  <c r="A1947" i="17" s="1"/>
  <c r="A1948" i="17" s="1"/>
  <c r="A1949" i="17" s="1"/>
  <c r="A1950" i="17" s="1"/>
  <c r="A1951" i="17" s="1"/>
  <c r="A1952" i="17" s="1"/>
  <c r="A1953" i="17" s="1"/>
  <c r="A1939" i="17"/>
  <c r="A1940" i="17" s="1"/>
  <c r="A1941" i="17" s="1"/>
  <c r="A1942" i="17" s="1"/>
  <c r="A1943" i="17" s="1"/>
  <c r="A1933" i="17"/>
  <c r="A1934" i="17" s="1"/>
  <c r="A1935" i="17" s="1"/>
  <c r="A1936" i="17" s="1"/>
  <c r="A1929" i="17"/>
  <c r="A1930" i="17" s="1"/>
  <c r="A1920" i="17"/>
  <c r="A1921" i="17" s="1"/>
  <c r="A1922" i="17" s="1"/>
  <c r="A1923" i="17" s="1"/>
  <c r="A1924" i="17" s="1"/>
  <c r="A1925" i="17" s="1"/>
  <c r="A1926" i="17" s="1"/>
  <c r="A1917" i="17"/>
  <c r="A1909" i="17"/>
  <c r="A1910" i="17" s="1"/>
  <c r="A1911" i="17" s="1"/>
  <c r="A1912" i="17" s="1"/>
  <c r="A1913" i="17" s="1"/>
  <c r="A1914" i="17" s="1"/>
  <c r="A1901" i="17"/>
  <c r="A1902" i="17" s="1"/>
  <c r="A1903" i="17" s="1"/>
  <c r="A1904" i="17" s="1"/>
  <c r="A1905" i="17" s="1"/>
  <c r="A1906" i="17" s="1"/>
  <c r="A1897" i="17"/>
  <c r="A1898" i="17" s="1"/>
  <c r="A1884" i="17"/>
  <c r="A1885" i="17" s="1"/>
  <c r="A1886" i="17" s="1"/>
  <c r="A1887" i="17" s="1"/>
  <c r="A1888" i="17" s="1"/>
  <c r="A1889" i="17" s="1"/>
  <c r="A1890" i="17" s="1"/>
  <c r="A1891" i="17" s="1"/>
  <c r="A1892" i="17" s="1"/>
  <c r="A1893" i="17" s="1"/>
  <c r="A1894" i="17" s="1"/>
  <c r="A1878" i="17"/>
  <c r="A1879" i="17" s="1"/>
  <c r="A1880" i="17" s="1"/>
  <c r="A1881" i="17" s="1"/>
  <c r="A1875" i="17"/>
  <c r="A1850" i="17"/>
  <c r="A1851" i="17" s="1"/>
  <c r="A1852" i="17" s="1"/>
  <c r="A1853" i="17" s="1"/>
  <c r="A1854" i="17" s="1"/>
  <c r="A1855" i="17" s="1"/>
  <c r="A1856" i="17" s="1"/>
  <c r="A1857" i="17" s="1"/>
  <c r="A1858" i="17" s="1"/>
  <c r="A1859" i="17" s="1"/>
  <c r="A1860" i="17" s="1"/>
  <c r="A1861" i="17" s="1"/>
  <c r="A1862" i="17" s="1"/>
  <c r="A1863" i="17" s="1"/>
  <c r="A1864" i="17" s="1"/>
  <c r="A1829" i="17"/>
  <c r="A1830" i="17" s="1"/>
  <c r="A1831" i="17" s="1"/>
  <c r="A1832" i="17" s="1"/>
  <c r="A1833" i="17" s="1"/>
  <c r="A1834" i="17" s="1"/>
  <c r="A1835" i="17" s="1"/>
  <c r="A1836" i="17" s="1"/>
  <c r="A1837" i="17" s="1"/>
  <c r="A1838" i="17" s="1"/>
  <c r="A1839" i="17" s="1"/>
  <c r="A1840" i="17" s="1"/>
  <c r="A1841" i="17" s="1"/>
  <c r="A1842" i="17" s="1"/>
  <c r="A1843" i="17" s="1"/>
  <c r="A1844" i="17" s="1"/>
  <c r="A1845" i="17" s="1"/>
  <c r="A1846" i="17" s="1"/>
  <c r="A1823" i="17"/>
  <c r="A1824" i="17" s="1"/>
  <c r="A1825" i="17" s="1"/>
  <c r="A1817" i="17"/>
  <c r="A1818" i="17" s="1"/>
  <c r="A1819" i="17" s="1"/>
  <c r="A1820" i="17" s="1"/>
  <c r="A1814" i="17"/>
  <c r="A1810" i="17"/>
  <c r="A1811" i="17" s="1"/>
  <c r="A1805" i="17"/>
  <c r="A1806" i="17" s="1"/>
  <c r="A1807" i="17" s="1"/>
  <c r="A1801" i="17"/>
  <c r="A1802" i="17" s="1"/>
  <c r="A1792" i="17"/>
  <c r="A1793" i="17" s="1"/>
  <c r="A1794" i="17" s="1"/>
  <c r="A1795" i="17" s="1"/>
  <c r="A1796" i="17" s="1"/>
  <c r="A1797" i="17" s="1"/>
  <c r="A1798" i="17" s="1"/>
  <c r="A1788" i="17"/>
  <c r="A1789" i="17" s="1"/>
  <c r="A1772" i="17"/>
  <c r="A1773" i="17" s="1"/>
  <c r="A1774" i="17" s="1"/>
  <c r="A1775" i="17" s="1"/>
  <c r="A1776" i="17" s="1"/>
  <c r="A1777" i="17" s="1"/>
  <c r="A1778" i="17" s="1"/>
  <c r="A1779" i="17" s="1"/>
  <c r="A1780" i="17" s="1"/>
  <c r="A1781" i="17" s="1"/>
  <c r="A1782" i="17" s="1"/>
  <c r="A1783" i="17" s="1"/>
  <c r="A1784" i="17" s="1"/>
  <c r="A1785" i="17" s="1"/>
  <c r="A1766" i="17"/>
  <c r="A1767" i="17" s="1"/>
  <c r="A1768" i="17" s="1"/>
  <c r="A1769" i="17" s="1"/>
  <c r="A1763" i="17"/>
  <c r="A1749" i="17"/>
  <c r="A1730" i="17"/>
  <c r="A1731" i="17" s="1"/>
  <c r="A1732" i="17" s="1"/>
  <c r="A1733" i="17" s="1"/>
  <c r="A1734" i="17" s="1"/>
  <c r="A1735" i="17" s="1"/>
  <c r="A1736" i="17" s="1"/>
  <c r="A1737" i="17" s="1"/>
  <c r="A1738" i="17" s="1"/>
  <c r="A1739" i="17" s="1"/>
  <c r="A1740" i="17" s="1"/>
  <c r="A1741" i="17" s="1"/>
  <c r="A1742" i="17" s="1"/>
  <c r="A1743" i="17" s="1"/>
  <c r="A1744" i="17" s="1"/>
  <c r="A1745" i="17" s="1"/>
  <c r="A1712" i="17"/>
  <c r="A1713" i="17" s="1"/>
  <c r="A1714" i="17" s="1"/>
  <c r="A1715" i="17" s="1"/>
  <c r="A1716" i="17" s="1"/>
  <c r="A1717" i="17" s="1"/>
  <c r="A1718" i="17" s="1"/>
  <c r="A1719" i="17" s="1"/>
  <c r="A1720" i="17" s="1"/>
  <c r="A1721" i="17" s="1"/>
  <c r="A1722" i="17" s="1"/>
  <c r="A1723" i="17" s="1"/>
  <c r="A1724" i="17" s="1"/>
  <c r="A1725" i="17" s="1"/>
  <c r="A1726" i="17" s="1"/>
  <c r="A1700" i="17"/>
  <c r="A1701" i="17" s="1"/>
  <c r="A1702" i="17" s="1"/>
  <c r="A1703" i="17" s="1"/>
  <c r="A1704" i="17" s="1"/>
  <c r="A1705" i="17" s="1"/>
  <c r="A1706" i="17" s="1"/>
  <c r="A1707" i="17" s="1"/>
  <c r="A1708" i="17" s="1"/>
  <c r="A1684" i="17"/>
  <c r="A1685" i="17" s="1"/>
  <c r="A1686" i="17" s="1"/>
  <c r="A1687" i="17" s="1"/>
  <c r="A1688" i="17" s="1"/>
  <c r="A1689" i="17" s="1"/>
  <c r="A1690" i="17" s="1"/>
  <c r="A1691" i="17" s="1"/>
  <c r="A1692" i="17" s="1"/>
  <c r="A1693" i="17" s="1"/>
  <c r="A1694" i="17" s="1"/>
  <c r="A1695" i="17" s="1"/>
  <c r="A1696" i="17" s="1"/>
  <c r="A1697" i="17" s="1"/>
  <c r="A1677" i="17"/>
  <c r="A1678" i="17" s="1"/>
  <c r="A1679" i="17" s="1"/>
  <c r="A1680" i="17" s="1"/>
  <c r="A1681" i="17" s="1"/>
  <c r="A1672" i="17"/>
  <c r="A1673" i="17" s="1"/>
  <c r="A1674" i="17" s="1"/>
  <c r="A1666" i="17"/>
  <c r="A1667" i="17" s="1"/>
  <c r="A1668" i="17" s="1"/>
  <c r="A1669" i="17" s="1"/>
  <c r="A1660" i="17"/>
  <c r="A1661" i="17" s="1"/>
  <c r="A1662" i="17" s="1"/>
  <c r="A1663" i="17" s="1"/>
  <c r="A1653" i="17"/>
  <c r="A1654" i="17" s="1"/>
  <c r="A1655" i="17" s="1"/>
  <c r="A1656" i="17" s="1"/>
  <c r="A1657" i="17" s="1"/>
  <c r="A1650" i="17"/>
  <c r="A1646" i="17"/>
  <c r="A1647" i="17" s="1"/>
  <c r="A1642" i="17"/>
  <c r="A1643" i="17" s="1"/>
  <c r="A1634" i="17"/>
  <c r="A1635" i="17" s="1"/>
  <c r="A1636" i="17" s="1"/>
  <c r="A1637" i="17" s="1"/>
  <c r="A1638" i="17" s="1"/>
  <c r="A1639" i="17" s="1"/>
  <c r="A1626" i="17"/>
  <c r="A1627" i="17" s="1"/>
  <c r="A1628" i="17" s="1"/>
  <c r="A1629" i="17" s="1"/>
  <c r="A1630" i="17" s="1"/>
  <c r="A1631" i="17" s="1"/>
  <c r="A1619" i="17"/>
  <c r="A1620" i="17" s="1"/>
  <c r="A1621" i="17" s="1"/>
  <c r="A1622" i="17" s="1"/>
  <c r="A1623" i="17" s="1"/>
  <c r="A1585" i="17"/>
  <c r="A1586" i="17" s="1"/>
  <c r="A1587" i="17" s="1"/>
  <c r="A1588" i="17" s="1"/>
  <c r="A1589" i="17" s="1"/>
  <c r="A1590" i="17" s="1"/>
  <c r="A1591" i="17" s="1"/>
  <c r="A1592" i="17" s="1"/>
  <c r="A1593" i="17" s="1"/>
  <c r="A1594" i="17" s="1"/>
  <c r="A1595" i="17" s="1"/>
  <c r="A1596" i="17" s="1"/>
  <c r="A1597" i="17" s="1"/>
  <c r="A1598" i="17" s="1"/>
  <c r="A1599" i="17" s="1"/>
  <c r="A1600" i="17" s="1"/>
  <c r="A1601" i="17" s="1"/>
  <c r="A1602" i="17" s="1"/>
  <c r="A1603" i="17" s="1"/>
  <c r="A1604" i="17" s="1"/>
  <c r="A1605" i="17" s="1"/>
  <c r="A1606" i="17" s="1"/>
  <c r="A1607" i="17" s="1"/>
  <c r="A1608" i="17" s="1"/>
  <c r="A1609" i="17" s="1"/>
  <c r="A1610" i="17" s="1"/>
  <c r="A1611" i="17" s="1"/>
  <c r="A1612" i="17" s="1"/>
  <c r="A1613" i="17" s="1"/>
  <c r="A1614" i="17" s="1"/>
  <c r="A1615" i="17" s="1"/>
  <c r="A1616" i="17" s="1"/>
  <c r="A1579" i="17"/>
  <c r="A1580" i="17" s="1"/>
  <c r="A1581" i="17" s="1"/>
  <c r="A1582" i="17" s="1"/>
  <c r="A1576" i="17"/>
  <c r="A1564" i="17"/>
  <c r="A1528" i="17"/>
  <c r="A1529" i="17" s="1"/>
  <c r="A1530" i="17" s="1"/>
  <c r="A1531" i="17" s="1"/>
  <c r="A1532" i="17" s="1"/>
  <c r="A1533" i="17" s="1"/>
  <c r="A1534" i="17" s="1"/>
  <c r="A1535" i="17" s="1"/>
  <c r="A1536" i="17" s="1"/>
  <c r="A1537" i="17" s="1"/>
  <c r="A1538" i="17" s="1"/>
  <c r="A1539" i="17" s="1"/>
  <c r="A1540" i="17" s="1"/>
  <c r="A1508" i="17"/>
  <c r="A1509" i="17" s="1"/>
  <c r="A1510" i="17" s="1"/>
  <c r="A1511" i="17" s="1"/>
  <c r="A1512" i="17" s="1"/>
  <c r="A1513" i="17" s="1"/>
  <c r="A1514" i="17" s="1"/>
  <c r="A1515" i="17" s="1"/>
  <c r="A1516" i="17" s="1"/>
  <c r="A1517" i="17" s="1"/>
  <c r="A1518" i="17" s="1"/>
  <c r="A1519" i="17" s="1"/>
  <c r="A1520" i="17" s="1"/>
  <c r="A1521" i="17" s="1"/>
  <c r="A1522" i="17" s="1"/>
  <c r="A1523" i="17" s="1"/>
  <c r="A1524" i="17" s="1"/>
  <c r="A1499" i="17"/>
  <c r="A1500" i="17" s="1"/>
  <c r="A1501" i="17" s="1"/>
  <c r="A1502" i="17" s="1"/>
  <c r="A1494" i="17"/>
  <c r="A1495" i="17" s="1"/>
  <c r="A1496" i="17" s="1"/>
  <c r="A1489" i="17"/>
  <c r="A1490" i="17" s="1"/>
  <c r="A1491" i="17" s="1"/>
  <c r="A1486" i="17"/>
  <c r="A1479" i="17"/>
  <c r="A1480" i="17" s="1"/>
  <c r="A1481" i="17" s="1"/>
  <c r="A1482" i="17" s="1"/>
  <c r="A1483" i="17" s="1"/>
  <c r="A1474" i="17"/>
  <c r="A1475" i="17" s="1"/>
  <c r="A1476" i="17" s="1"/>
  <c r="A1462" i="17"/>
  <c r="A1463" i="17" s="1"/>
  <c r="A1464" i="17" s="1"/>
  <c r="A1465" i="17" s="1"/>
  <c r="A1466" i="17" s="1"/>
  <c r="A1467" i="17" s="1"/>
  <c r="A1468" i="17" s="1"/>
  <c r="A1469" i="17" s="1"/>
  <c r="A1470" i="17" s="1"/>
  <c r="A1471" i="17" s="1"/>
  <c r="A1453" i="17"/>
  <c r="A1454" i="17" s="1"/>
  <c r="A1455" i="17" s="1"/>
  <c r="A1447" i="17"/>
  <c r="A1448" i="17" s="1"/>
  <c r="A1449" i="17" s="1"/>
  <c r="A1450" i="17" s="1"/>
  <c r="A1439" i="17"/>
  <c r="A1440" i="17" s="1"/>
  <c r="A1441" i="17" s="1"/>
  <c r="A1442" i="17" s="1"/>
  <c r="A1443" i="17" s="1"/>
  <c r="A1444" i="17" s="1"/>
  <c r="A1429" i="17"/>
  <c r="A1430" i="17" s="1"/>
  <c r="A1431" i="17" s="1"/>
  <c r="A1432" i="17" s="1"/>
  <c r="A1433" i="17" s="1"/>
  <c r="A1434" i="17" s="1"/>
  <c r="A1435" i="17" s="1"/>
  <c r="A1436" i="17" s="1"/>
  <c r="A1426" i="17"/>
  <c r="A1422" i="17"/>
  <c r="A1423" i="17" s="1"/>
  <c r="A1418" i="17"/>
  <c r="A1419" i="17" s="1"/>
  <c r="A1412" i="17"/>
  <c r="A1413" i="17" s="1"/>
  <c r="A1414" i="17" s="1"/>
  <c r="A1415" i="17" s="1"/>
  <c r="A1404" i="17"/>
  <c r="A1405" i="17" s="1"/>
  <c r="A1406" i="17" s="1"/>
  <c r="A1407" i="17" s="1"/>
  <c r="A1408" i="17" s="1"/>
  <c r="A1409" i="17" s="1"/>
  <c r="A1400" i="17"/>
  <c r="A1401" i="17" s="1"/>
  <c r="A1367" i="17"/>
  <c r="A1368" i="17" s="1"/>
  <c r="A1369" i="17" s="1"/>
  <c r="A1370" i="17" s="1"/>
  <c r="A1371" i="17" s="1"/>
  <c r="A1372" i="17" s="1"/>
  <c r="A1373" i="17" s="1"/>
  <c r="A1374" i="17" s="1"/>
  <c r="A1375" i="17" s="1"/>
  <c r="A1376" i="17" s="1"/>
  <c r="A1377" i="17" s="1"/>
  <c r="A1378" i="17" s="1"/>
  <c r="A1379" i="17" s="1"/>
  <c r="A1380" i="17" s="1"/>
  <c r="A1381" i="17" s="1"/>
  <c r="A1382" i="17" s="1"/>
  <c r="A1383" i="17" s="1"/>
  <c r="A1384" i="17" s="1"/>
  <c r="A1385" i="17" s="1"/>
  <c r="A1386" i="17" s="1"/>
  <c r="A1387" i="17" s="1"/>
  <c r="A1388" i="17" s="1"/>
  <c r="A1389" i="17" s="1"/>
  <c r="A1390" i="17" s="1"/>
  <c r="A1391" i="17" s="1"/>
  <c r="A1392" i="17" s="1"/>
  <c r="A1393" i="17" s="1"/>
  <c r="A1394" i="17" s="1"/>
  <c r="A1395" i="17" s="1"/>
  <c r="A1396" i="17" s="1"/>
  <c r="A1397" i="17" s="1"/>
  <c r="A1353" i="17"/>
  <c r="A1354" i="17" s="1"/>
  <c r="A1355" i="17" s="1"/>
  <c r="A1356" i="17" s="1"/>
  <c r="A1357" i="17" s="1"/>
  <c r="A1358" i="17" s="1"/>
  <c r="A1359" i="17" s="1"/>
  <c r="A1360" i="17" s="1"/>
  <c r="A1344" i="17"/>
  <c r="A1345" i="17" s="1"/>
  <c r="A1346" i="17" s="1"/>
  <c r="A1347" i="17" s="1"/>
  <c r="A1348" i="17" s="1"/>
  <c r="A1338" i="17"/>
  <c r="A1339" i="17" s="1"/>
  <c r="A1340" i="17" s="1"/>
  <c r="A1341" i="17" s="1"/>
  <c r="A1332" i="17"/>
  <c r="A1333" i="17" s="1"/>
  <c r="A1334" i="17" s="1"/>
  <c r="A1335" i="17" s="1"/>
  <c r="A1322" i="17"/>
  <c r="A1323" i="17" s="1"/>
  <c r="A1324" i="17" s="1"/>
  <c r="A1325" i="17" s="1"/>
  <c r="A1326" i="17" s="1"/>
  <c r="A1327" i="17" s="1"/>
  <c r="A1328" i="17" s="1"/>
  <c r="A1329" i="17" s="1"/>
  <c r="A1319" i="17"/>
  <c r="A1315" i="17"/>
  <c r="A1316" i="17" s="1"/>
  <c r="A1309" i="17"/>
  <c r="A1310" i="17" s="1"/>
  <c r="A1311" i="17" s="1"/>
  <c r="A1312" i="17" s="1"/>
  <c r="A1305" i="17"/>
  <c r="A1306" i="17" s="1"/>
  <c r="A1298" i="17"/>
  <c r="A1299" i="17" s="1"/>
  <c r="A1300" i="17" s="1"/>
  <c r="A1301" i="17" s="1"/>
  <c r="A1302" i="17" s="1"/>
  <c r="A1290" i="17"/>
  <c r="A1291" i="17" s="1"/>
  <c r="A1292" i="17" s="1"/>
  <c r="A1293" i="17" s="1"/>
  <c r="A1294" i="17" s="1"/>
  <c r="A1295" i="17" s="1"/>
  <c r="A1284" i="17"/>
  <c r="A1285" i="17" s="1"/>
  <c r="A1286" i="17" s="1"/>
  <c r="A1287" i="17" s="1"/>
  <c r="A1231" i="17"/>
  <c r="A1232" i="17" s="1"/>
  <c r="A1233" i="17" s="1"/>
  <c r="A1234" i="17" s="1"/>
  <c r="A1235" i="17" s="1"/>
  <c r="A1236" i="17" s="1"/>
  <c r="A1237" i="17" s="1"/>
  <c r="A1238" i="17" s="1"/>
  <c r="A1239" i="17" s="1"/>
  <c r="A1240" i="17" s="1"/>
  <c r="A1241" i="17" s="1"/>
  <c r="A1242" i="17" s="1"/>
  <c r="A1243" i="17" s="1"/>
  <c r="A1244" i="17" s="1"/>
  <c r="A1245" i="17" s="1"/>
  <c r="A1246" i="17" s="1"/>
  <c r="A1247" i="17" s="1"/>
  <c r="A1248" i="17" s="1"/>
  <c r="A1249" i="17" s="1"/>
  <c r="A1250" i="17" s="1"/>
  <c r="A1251" i="17" s="1"/>
  <c r="A1252" i="17" s="1"/>
  <c r="A1253" i="17" s="1"/>
  <c r="A1254" i="17" s="1"/>
  <c r="A1255" i="17" s="1"/>
  <c r="A1256" i="17" s="1"/>
  <c r="A1257" i="17" s="1"/>
  <c r="A1258" i="17" s="1"/>
  <c r="A1259" i="17" s="1"/>
  <c r="A1260" i="17" s="1"/>
  <c r="A1261" i="17" s="1"/>
  <c r="A1262" i="17" s="1"/>
  <c r="A1263" i="17" s="1"/>
  <c r="A1264" i="17" s="1"/>
  <c r="A1265" i="17" s="1"/>
  <c r="A1266" i="17" s="1"/>
  <c r="A1267" i="17" s="1"/>
  <c r="A1268" i="17" s="1"/>
  <c r="A1269" i="17" s="1"/>
  <c r="A1270" i="17" s="1"/>
  <c r="A1271" i="17" s="1"/>
  <c r="A1272" i="17" s="1"/>
  <c r="A1273" i="17" s="1"/>
  <c r="A1274" i="17" s="1"/>
  <c r="A1275" i="17" s="1"/>
  <c r="A1276" i="17" s="1"/>
  <c r="A1277" i="17" s="1"/>
  <c r="A1278" i="17" s="1"/>
  <c r="A1279" i="17" s="1"/>
  <c r="A1280" i="17" s="1"/>
  <c r="A1281" i="17" s="1"/>
  <c r="A1225" i="17"/>
  <c r="A1226" i="17" s="1"/>
  <c r="A1227" i="17" s="1"/>
  <c r="A1228" i="17" s="1"/>
  <c r="A1222" i="17"/>
  <c r="A1191" i="17"/>
  <c r="A1192" i="17" s="1"/>
  <c r="A1193" i="17" s="1"/>
  <c r="A1194" i="17" s="1"/>
  <c r="A1195" i="17" s="1"/>
  <c r="A1196" i="17" s="1"/>
  <c r="A1197" i="17" s="1"/>
  <c r="A1198" i="17" s="1"/>
  <c r="A1199" i="17" s="1"/>
  <c r="A1200" i="17" s="1"/>
  <c r="A1201" i="17" s="1"/>
  <c r="A1202" i="17" s="1"/>
  <c r="A1203" i="17" s="1"/>
  <c r="A1204" i="17" s="1"/>
  <c r="A1205" i="17" s="1"/>
  <c r="A1185" i="17"/>
  <c r="A1168" i="17"/>
  <c r="A1169" i="17" s="1"/>
  <c r="A1170" i="17" s="1"/>
  <c r="A1171" i="17" s="1"/>
  <c r="A1172" i="17" s="1"/>
  <c r="A1173" i="17" s="1"/>
  <c r="A1174" i="17" s="1"/>
  <c r="A1175" i="17" s="1"/>
  <c r="A1176" i="17" s="1"/>
  <c r="A1177" i="17" s="1"/>
  <c r="A1178" i="17" s="1"/>
  <c r="A1179" i="17" s="1"/>
  <c r="A1180" i="17" s="1"/>
  <c r="A1181" i="17" s="1"/>
  <c r="A1147" i="17"/>
  <c r="A1148" i="17" s="1"/>
  <c r="A1149" i="17" s="1"/>
  <c r="A1150" i="17" s="1"/>
  <c r="A1151" i="17" s="1"/>
  <c r="A1152" i="17" s="1"/>
  <c r="A1153" i="17" s="1"/>
  <c r="A1154" i="17" s="1"/>
  <c r="A1155" i="17" s="1"/>
  <c r="A1156" i="17" s="1"/>
  <c r="A1157" i="17" s="1"/>
  <c r="A1158" i="17" s="1"/>
  <c r="A1159" i="17" s="1"/>
  <c r="A1160" i="17" s="1"/>
  <c r="A1161" i="17" s="1"/>
  <c r="A1162" i="17" s="1"/>
  <c r="A1163" i="17" s="1"/>
  <c r="A1164" i="17" s="1"/>
  <c r="A1139" i="17"/>
  <c r="A1140" i="17" s="1"/>
  <c r="A1141" i="17" s="1"/>
  <c r="A1136" i="17"/>
  <c r="A1131" i="17"/>
  <c r="A1132" i="17" s="1"/>
  <c r="A1133" i="17" s="1"/>
  <c r="A1127" i="17"/>
  <c r="A1128" i="17" s="1"/>
  <c r="A1121" i="17"/>
  <c r="A1122" i="17" s="1"/>
  <c r="A1123" i="17" s="1"/>
  <c r="A1124" i="17" s="1"/>
  <c r="A1118" i="17"/>
  <c r="A1105" i="17"/>
  <c r="A1106" i="17" s="1"/>
  <c r="A1107" i="17" s="1"/>
  <c r="A1108" i="17" s="1"/>
  <c r="A1109" i="17" s="1"/>
  <c r="A1110" i="17" s="1"/>
  <c r="A1111" i="17" s="1"/>
  <c r="A1112" i="17" s="1"/>
  <c r="A1113" i="17" s="1"/>
  <c r="A1114" i="17" s="1"/>
  <c r="A1115" i="17" s="1"/>
  <c r="A1097" i="17"/>
  <c r="A1098" i="17" s="1"/>
  <c r="A1091" i="17"/>
  <c r="A1092" i="17" s="1"/>
  <c r="A1093" i="17" s="1"/>
  <c r="A1094" i="17" s="1"/>
  <c r="A1085" i="17"/>
  <c r="A1086" i="17" s="1"/>
  <c r="A1087" i="17" s="1"/>
  <c r="A1088" i="17" s="1"/>
  <c r="A1080" i="17"/>
  <c r="A1081" i="17" s="1"/>
  <c r="A1082" i="17" s="1"/>
  <c r="A1075" i="17"/>
  <c r="A1076" i="17" s="1"/>
  <c r="A1077" i="17" s="1"/>
  <c r="A1071" i="17"/>
  <c r="A1072" i="17" s="1"/>
  <c r="A1067" i="17"/>
  <c r="A1068" i="17" s="1"/>
  <c r="A1062" i="17"/>
  <c r="A1063" i="17" s="1"/>
  <c r="A1064" i="17" s="1"/>
  <c r="A1054" i="17"/>
  <c r="A1055" i="17" s="1"/>
  <c r="A1056" i="17" s="1"/>
  <c r="A1057" i="17" s="1"/>
  <c r="A1058" i="17" s="1"/>
  <c r="A1059" i="17" s="1"/>
  <c r="A1048" i="17"/>
  <c r="A1049" i="17" s="1"/>
  <c r="A1050" i="17" s="1"/>
  <c r="A1051" i="17" s="1"/>
  <c r="A1019" i="17"/>
  <c r="A1020" i="17" s="1"/>
  <c r="A1021" i="17" s="1"/>
  <c r="A1022" i="17" s="1"/>
  <c r="A1023" i="17" s="1"/>
  <c r="A1024" i="17" s="1"/>
  <c r="A1025" i="17" s="1"/>
  <c r="A1026" i="17" s="1"/>
  <c r="A1027" i="17" s="1"/>
  <c r="A1028" i="17" s="1"/>
  <c r="A1029" i="17" s="1"/>
  <c r="A1030" i="17" s="1"/>
  <c r="A1031" i="17" s="1"/>
  <c r="A1032" i="17" s="1"/>
  <c r="A1033" i="17" s="1"/>
  <c r="A1034" i="17" s="1"/>
  <c r="A1035" i="17" s="1"/>
  <c r="A1036" i="17" s="1"/>
  <c r="A1037" i="17" s="1"/>
  <c r="A1038" i="17" s="1"/>
  <c r="A1039" i="17" s="1"/>
  <c r="A1040" i="17" s="1"/>
  <c r="A1041" i="17" s="1"/>
  <c r="A1042" i="17" s="1"/>
  <c r="A1043" i="17" s="1"/>
  <c r="A1044" i="17" s="1"/>
  <c r="A1045" i="17" s="1"/>
  <c r="A1005" i="17"/>
  <c r="A1006" i="17" s="1"/>
  <c r="A1007" i="17" s="1"/>
  <c r="A1008" i="17" s="1"/>
  <c r="A1009" i="17" s="1"/>
  <c r="A1010" i="17" s="1"/>
  <c r="A1011" i="17" s="1"/>
  <c r="A1012" i="17" s="1"/>
  <c r="A998" i="17"/>
  <c r="A999" i="17" s="1"/>
  <c r="A1000" i="17" s="1"/>
  <c r="A1001" i="17" s="1"/>
  <c r="A1002" i="17" s="1"/>
  <c r="A992" i="17"/>
  <c r="A993" i="17" s="1"/>
  <c r="A994" i="17" s="1"/>
  <c r="A995" i="17" s="1"/>
  <c r="A986" i="17"/>
  <c r="A987" i="17" s="1"/>
  <c r="A988" i="17" s="1"/>
  <c r="A989" i="17" s="1"/>
  <c r="A981" i="17"/>
  <c r="A982" i="17" s="1"/>
  <c r="A983" i="17" s="1"/>
  <c r="A976" i="17"/>
  <c r="A977" i="17" s="1"/>
  <c r="A978" i="17" s="1"/>
  <c r="A972" i="17"/>
  <c r="A973" i="17" s="1"/>
  <c r="A968" i="17"/>
  <c r="A969" i="17" s="1"/>
  <c r="A961" i="17"/>
  <c r="A962" i="17" s="1"/>
  <c r="A963" i="17" s="1"/>
  <c r="A964" i="17" s="1"/>
  <c r="A965" i="17" s="1"/>
  <c r="A953" i="17"/>
  <c r="A954" i="17" s="1"/>
  <c r="A955" i="17" s="1"/>
  <c r="A956" i="17" s="1"/>
  <c r="A957" i="17" s="1"/>
  <c r="A958" i="17" s="1"/>
  <c r="A947" i="17"/>
  <c r="A948" i="17" s="1"/>
  <c r="A949" i="17" s="1"/>
  <c r="A950" i="17" s="1"/>
  <c r="A911" i="17"/>
  <c r="A912" i="17" s="1"/>
  <c r="A913" i="17" s="1"/>
  <c r="A914" i="17" s="1"/>
  <c r="A915" i="17" s="1"/>
  <c r="A916" i="17" s="1"/>
  <c r="A917" i="17" s="1"/>
  <c r="A918" i="17" s="1"/>
  <c r="A919" i="17" s="1"/>
  <c r="A920" i="17" s="1"/>
  <c r="A921" i="17" s="1"/>
  <c r="A922" i="17" s="1"/>
  <c r="A923" i="17" s="1"/>
  <c r="A924" i="17" s="1"/>
  <c r="A925" i="17" s="1"/>
  <c r="A926" i="17" s="1"/>
  <c r="A927" i="17" s="1"/>
  <c r="A928" i="17" s="1"/>
  <c r="A929" i="17" s="1"/>
  <c r="A930" i="17" s="1"/>
  <c r="A931" i="17" s="1"/>
  <c r="A932" i="17" s="1"/>
  <c r="A933" i="17" s="1"/>
  <c r="A934" i="17" s="1"/>
  <c r="A935" i="17" s="1"/>
  <c r="A936" i="17" s="1"/>
  <c r="A937" i="17" s="1"/>
  <c r="A938" i="17" s="1"/>
  <c r="A939" i="17" s="1"/>
  <c r="A940" i="17" s="1"/>
  <c r="A941" i="17" s="1"/>
  <c r="A942" i="17" s="1"/>
  <c r="A943" i="17" s="1"/>
  <c r="A944" i="17" s="1"/>
  <c r="A905" i="17"/>
  <c r="A906" i="17" s="1"/>
  <c r="A907" i="17" s="1"/>
  <c r="A908" i="17" s="1"/>
  <c r="A902" i="17"/>
  <c r="A871" i="17"/>
  <c r="A872" i="17" s="1"/>
  <c r="A873" i="17" s="1"/>
  <c r="A874" i="17" s="1"/>
  <c r="A875" i="17" s="1"/>
  <c r="A876" i="17" s="1"/>
  <c r="A877" i="17" s="1"/>
  <c r="A878" i="17" s="1"/>
  <c r="A879" i="17" s="1"/>
  <c r="A880" i="17" s="1"/>
  <c r="A881" i="17" s="1"/>
  <c r="A882" i="17" s="1"/>
  <c r="A883" i="17" s="1"/>
  <c r="A865" i="17"/>
  <c r="A856" i="17"/>
  <c r="A857" i="17" s="1"/>
  <c r="A858" i="17" s="1"/>
  <c r="A859" i="17" s="1"/>
  <c r="A851" i="17"/>
  <c r="A852" i="17" s="1"/>
  <c r="A853" i="17" s="1"/>
  <c r="A846" i="17"/>
  <c r="A847" i="17" s="1"/>
  <c r="A848" i="17" s="1"/>
  <c r="A842" i="17"/>
  <c r="A843" i="17" s="1"/>
  <c r="A835" i="17"/>
  <c r="A836" i="17" s="1"/>
  <c r="A832" i="17"/>
  <c r="A819" i="17"/>
  <c r="A820" i="17" s="1"/>
  <c r="A821" i="17" s="1"/>
  <c r="A822" i="17" s="1"/>
  <c r="A823" i="17" s="1"/>
  <c r="A824" i="17" s="1"/>
  <c r="A825" i="17" s="1"/>
  <c r="A826" i="17" s="1"/>
  <c r="A827" i="17" s="1"/>
  <c r="A828" i="17" s="1"/>
  <c r="A829" i="17" s="1"/>
  <c r="A800" i="17"/>
  <c r="A801" i="17" s="1"/>
  <c r="A802" i="17" s="1"/>
  <c r="A803" i="17" s="1"/>
  <c r="A804" i="17" s="1"/>
  <c r="A805" i="17" s="1"/>
  <c r="A806" i="17" s="1"/>
  <c r="A807" i="17" s="1"/>
  <c r="A808" i="17" s="1"/>
  <c r="A809" i="17" s="1"/>
  <c r="A810" i="17" s="1"/>
  <c r="A811" i="17" s="1"/>
  <c r="A812" i="17" s="1"/>
  <c r="A793" i="17"/>
  <c r="A794" i="17" s="1"/>
  <c r="A787" i="17"/>
  <c r="A788" i="17" s="1"/>
  <c r="A789" i="17" s="1"/>
  <c r="A790" i="17" s="1"/>
  <c r="A781" i="17"/>
  <c r="A782" i="17" s="1"/>
  <c r="A783" i="17" s="1"/>
  <c r="A784" i="17" s="1"/>
  <c r="A769" i="17"/>
  <c r="A772" i="17"/>
  <c r="A773" i="17" s="1"/>
  <c r="A774" i="17" s="1"/>
  <c r="A775" i="17" s="1"/>
  <c r="A776" i="17" s="1"/>
  <c r="A777" i="17" s="1"/>
  <c r="A778" i="17" s="1"/>
  <c r="A765" i="17"/>
  <c r="A766" i="17" s="1"/>
  <c r="A761" i="17"/>
  <c r="A762" i="17" s="1"/>
  <c r="A755" i="17"/>
  <c r="A756" i="17" s="1"/>
  <c r="A757" i="17" s="1"/>
  <c r="A758" i="17" s="1"/>
  <c r="A747" i="17"/>
  <c r="A748" i="17" s="1"/>
  <c r="A749" i="17" s="1"/>
  <c r="A750" i="17" s="1"/>
  <c r="A751" i="17" s="1"/>
  <c r="A752" i="17" s="1"/>
  <c r="A744" i="17"/>
  <c r="A720" i="17"/>
  <c r="A721" i="17" s="1"/>
  <c r="A722" i="17" s="1"/>
  <c r="A723" i="17" s="1"/>
  <c r="A724" i="17" s="1"/>
  <c r="A725" i="17" s="1"/>
  <c r="A726" i="17" s="1"/>
  <c r="A727" i="17" s="1"/>
  <c r="A728" i="17" s="1"/>
  <c r="A729" i="17" s="1"/>
  <c r="A730" i="17" s="1"/>
  <c r="A731" i="17" s="1"/>
  <c r="A732" i="17" s="1"/>
  <c r="A733" i="17" s="1"/>
  <c r="A734" i="17" s="1"/>
  <c r="A735" i="17" s="1"/>
  <c r="A736" i="17" s="1"/>
  <c r="A737" i="17" s="1"/>
  <c r="A738" i="17" s="1"/>
  <c r="A739" i="17" s="1"/>
  <c r="A740" i="17" s="1"/>
  <c r="A741" i="17" s="1"/>
  <c r="A697" i="17"/>
  <c r="A698" i="17" s="1"/>
  <c r="A699" i="17" s="1"/>
  <c r="A700" i="17" s="1"/>
  <c r="A701" i="17" s="1"/>
  <c r="A702" i="17" s="1"/>
  <c r="A703" i="17" s="1"/>
  <c r="A704" i="17" s="1"/>
  <c r="A705" i="17" s="1"/>
  <c r="A706" i="17" s="1"/>
  <c r="A707" i="17" s="1"/>
  <c r="A708" i="17" s="1"/>
  <c r="A709" i="17" s="1"/>
  <c r="A710" i="17" s="1"/>
  <c r="A711" i="17" s="1"/>
  <c r="A712" i="17" s="1"/>
  <c r="A713" i="17" s="1"/>
  <c r="A684" i="17"/>
  <c r="A685" i="17" s="1"/>
  <c r="A686" i="17" s="1"/>
  <c r="A687" i="17" s="1"/>
  <c r="A688" i="17" s="1"/>
  <c r="A689" i="17" s="1"/>
  <c r="A690" i="17" s="1"/>
  <c r="A691" i="17" s="1"/>
  <c r="A677" i="17"/>
  <c r="A678" i="17" s="1"/>
  <c r="A679" i="17" s="1"/>
  <c r="A680" i="17" s="1"/>
  <c r="A681" i="17" s="1"/>
  <c r="A671" i="17"/>
  <c r="A672" i="17" s="1"/>
  <c r="A673" i="17" s="1"/>
  <c r="A674" i="17" s="1"/>
  <c r="A666" i="17"/>
  <c r="A667" i="17" s="1"/>
  <c r="A668" i="17" s="1"/>
  <c r="A656" i="17"/>
  <c r="A657" i="17" s="1"/>
  <c r="A658" i="17" s="1"/>
  <c r="A659" i="17" s="1"/>
  <c r="A660" i="17" s="1"/>
  <c r="A661" i="17" s="1"/>
  <c r="A662" i="17" s="1"/>
  <c r="A663" i="17" s="1"/>
  <c r="A653" i="17"/>
  <c r="A649" i="17"/>
  <c r="A650" i="17" s="1"/>
  <c r="A643" i="17"/>
  <c r="A644" i="17" s="1"/>
  <c r="A645" i="17" s="1"/>
  <c r="A646" i="17" s="1"/>
  <c r="A639" i="17"/>
  <c r="A640" i="17" s="1"/>
  <c r="A632" i="17"/>
  <c r="A633" i="17" s="1"/>
  <c r="A634" i="17" s="1"/>
  <c r="A635" i="17" s="1"/>
  <c r="A636" i="17" s="1"/>
  <c r="A624" i="17"/>
  <c r="A625" i="17" s="1"/>
  <c r="A626" i="17" s="1"/>
  <c r="A627" i="17" s="1"/>
  <c r="A628" i="17" s="1"/>
  <c r="A629" i="17" s="1"/>
  <c r="A619" i="17"/>
  <c r="A620" i="17" s="1"/>
  <c r="A621" i="17" s="1"/>
  <c r="A577" i="17"/>
  <c r="A586" i="17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581" i="17"/>
  <c r="A582" i="17" s="1"/>
  <c r="A583" i="17" s="1"/>
  <c r="A292" i="17"/>
  <c r="A293" i="17" s="1"/>
  <c r="A294" i="17" s="1"/>
  <c r="A201" i="17"/>
  <c r="A202" i="17" s="1"/>
  <c r="A203" i="17" s="1"/>
  <c r="A194" i="17"/>
  <c r="A195" i="17" s="1"/>
  <c r="A196" i="17" s="1"/>
  <c r="A197" i="17" s="1"/>
  <c r="A198" i="17" s="1"/>
  <c r="A189" i="17"/>
  <c r="A190" i="17" s="1"/>
  <c r="A191" i="17" s="1"/>
  <c r="A154" i="17"/>
  <c r="A155" i="17" s="1"/>
  <c r="A156" i="17" s="1"/>
  <c r="A157" i="17" s="1"/>
  <c r="A158" i="17" s="1"/>
  <c r="A159" i="17" s="1"/>
  <c r="A160" i="17" s="1"/>
  <c r="A161" i="17" s="1"/>
  <c r="A162" i="17" s="1"/>
  <c r="A145" i="17"/>
  <c r="A146" i="17" s="1"/>
  <c r="A147" i="17" s="1"/>
  <c r="A134" i="17"/>
  <c r="A135" i="17" s="1"/>
  <c r="A136" i="17" s="1"/>
  <c r="A137" i="17" s="1"/>
  <c r="A138" i="17" s="1"/>
  <c r="A139" i="17" s="1"/>
  <c r="A140" i="17" s="1"/>
  <c r="A141" i="17" s="1"/>
  <c r="A142" i="17" s="1"/>
  <c r="A125" i="17"/>
  <c r="A126" i="17" s="1"/>
  <c r="A127" i="17" s="1"/>
  <c r="A128" i="17" s="1"/>
  <c r="A129" i="17" s="1"/>
  <c r="A130" i="17" s="1"/>
  <c r="A131" i="17" s="1"/>
  <c r="A119" i="17"/>
  <c r="A120" i="17" s="1"/>
  <c r="A121" i="17" s="1"/>
  <c r="A122" i="17" s="1"/>
  <c r="A115" i="17"/>
  <c r="A116" i="17" s="1"/>
  <c r="A112" i="17"/>
  <c r="A107" i="17"/>
  <c r="A108" i="17" s="1"/>
  <c r="A109" i="17" s="1"/>
  <c r="A103" i="17"/>
  <c r="A104" i="17" s="1"/>
  <c r="A100" i="17"/>
  <c r="A94" i="17"/>
  <c r="A95" i="17" s="1"/>
  <c r="A96" i="17" s="1"/>
  <c r="A97" i="17" s="1"/>
  <c r="A87" i="17"/>
  <c r="A88" i="17" s="1"/>
  <c r="A89" i="17" s="1"/>
  <c r="A90" i="17" s="1"/>
  <c r="A91" i="17" s="1"/>
  <c r="A82" i="17"/>
  <c r="A83" i="17" s="1"/>
  <c r="A84" i="17" s="1"/>
  <c r="A43" i="17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33" i="17"/>
  <c r="A34" i="17" s="1"/>
  <c r="A35" i="17" s="1"/>
  <c r="A36" i="17" s="1"/>
  <c r="A37" i="17" s="1"/>
  <c r="A38" i="17" s="1"/>
  <c r="A39" i="17" s="1"/>
  <c r="A40" i="17" s="1"/>
  <c r="A41" i="17" s="1"/>
  <c r="A27" i="17"/>
  <c r="A28" i="17" s="1"/>
  <c r="A29" i="17" s="1"/>
  <c r="A30" i="17" s="1"/>
  <c r="C1643" i="17"/>
  <c r="C1380" i="17"/>
  <c r="C1379" i="17"/>
  <c r="A1350" i="17" l="1"/>
  <c r="A1349" i="17"/>
  <c r="A3479" i="17"/>
  <c r="A3480" i="17" s="1"/>
  <c r="A837" i="17"/>
  <c r="A838" i="17" s="1"/>
  <c r="A839" i="17" s="1"/>
  <c r="A884" i="17"/>
  <c r="A885" i="17" s="1"/>
  <c r="C3471" i="17" l="1"/>
  <c r="C3660" i="17"/>
  <c r="C3472" i="17" l="1"/>
  <c r="C2323" i="17" l="1"/>
  <c r="C3448" i="17" l="1"/>
  <c r="C3453" i="17"/>
  <c r="C3451" i="17"/>
  <c r="C3436" i="17"/>
  <c r="C2878" i="17" l="1"/>
  <c r="C2875" i="17"/>
  <c r="C2860" i="17"/>
  <c r="C2881" i="17"/>
  <c r="C2882" i="17" s="1"/>
  <c r="C2883" i="17" s="1"/>
  <c r="C2848" i="17"/>
  <c r="C2846" i="17"/>
  <c r="C2844" i="17"/>
  <c r="C2842" i="17"/>
  <c r="C2834" i="17"/>
  <c r="C2833" i="17"/>
  <c r="C2809" i="17"/>
  <c r="C2808" i="17"/>
  <c r="C2807" i="17"/>
  <c r="C2806" i="17"/>
  <c r="C2801" i="17"/>
  <c r="C2800" i="17"/>
  <c r="C2802" i="17" l="1"/>
  <c r="C2803" i="17" l="1"/>
  <c r="C3470" i="17" l="1"/>
  <c r="C3447" i="17"/>
  <c r="C3449" i="17" s="1"/>
  <c r="C3467" i="17" l="1"/>
  <c r="C3466" i="17"/>
  <c r="C3465" i="17"/>
  <c r="C3388" i="17"/>
  <c r="C3468" i="17" l="1"/>
  <c r="I889" i="17" l="1"/>
  <c r="A889" i="17"/>
  <c r="A890" i="17" s="1"/>
  <c r="A1750" i="17"/>
  <c r="I1564" i="17"/>
  <c r="A1565" i="17"/>
  <c r="A1209" i="17"/>
  <c r="A1210" i="17" s="1"/>
  <c r="A560" i="17"/>
  <c r="A561" i="17" s="1"/>
  <c r="A562" i="17" s="1"/>
  <c r="A563" i="17" s="1"/>
  <c r="A564" i="17" s="1"/>
  <c r="A565" i="17" s="1"/>
  <c r="C1769" i="17" l="1"/>
  <c r="C3419" i="17" l="1"/>
  <c r="A3257" i="17" l="1"/>
  <c r="A3258" i="17" s="1"/>
  <c r="A3259" i="17" s="1"/>
  <c r="C3427" i="17" l="1"/>
  <c r="C3428" i="17" s="1"/>
  <c r="C3431" i="17"/>
  <c r="C3429" i="17" l="1"/>
  <c r="C3460" i="17" l="1"/>
  <c r="C3458" i="17"/>
  <c r="C3454" i="17"/>
  <c r="C3422" i="17"/>
  <c r="C3421" i="17"/>
  <c r="C3420" i="17" l="1"/>
  <c r="C3440" i="17" l="1"/>
  <c r="C3253" i="17" l="1"/>
  <c r="A24" i="17" l="1"/>
  <c r="A15" i="17" l="1"/>
  <c r="A16" i="17" s="1"/>
  <c r="C1814" i="17" l="1"/>
  <c r="C1801" i="17"/>
  <c r="C1819" i="17" l="1"/>
  <c r="C3370" i="17"/>
  <c r="C3369" i="17"/>
  <c r="C3366" i="17"/>
  <c r="C3363" i="17"/>
  <c r="C3362" i="17"/>
  <c r="C3358" i="17"/>
  <c r="C3357" i="17"/>
  <c r="C3356" i="17"/>
  <c r="C3359" i="17" l="1"/>
  <c r="A547" i="17" l="1"/>
  <c r="A548" i="17" s="1"/>
  <c r="A549" i="17" s="1"/>
  <c r="A550" i="17" s="1"/>
  <c r="A551" i="17" s="1"/>
  <c r="A552" i="17" s="1"/>
  <c r="A553" i="17" s="1"/>
  <c r="A554" i="17" s="1"/>
  <c r="A555" i="17" s="1"/>
  <c r="A556" i="17" s="1"/>
  <c r="A537" i="17"/>
  <c r="A538" i="17" s="1"/>
  <c r="A539" i="17" s="1"/>
  <c r="A540" i="17" s="1"/>
  <c r="A541" i="17" s="1"/>
  <c r="A542" i="17" s="1"/>
  <c r="A543" i="17" s="1"/>
  <c r="A544" i="17" s="1"/>
  <c r="A545" i="17" s="1"/>
  <c r="A529" i="17"/>
  <c r="A530" i="17" s="1"/>
  <c r="A531" i="17" s="1"/>
  <c r="A519" i="17"/>
  <c r="A520" i="17" s="1"/>
  <c r="A521" i="17" s="1"/>
  <c r="A522" i="17" s="1"/>
  <c r="A523" i="17" s="1"/>
  <c r="A524" i="17" s="1"/>
  <c r="A525" i="17" s="1"/>
  <c r="A526" i="17" s="1"/>
  <c r="A527" i="17" s="1"/>
  <c r="A512" i="17"/>
  <c r="A513" i="17" s="1"/>
  <c r="A514" i="17" s="1"/>
  <c r="A515" i="17" s="1"/>
  <c r="A516" i="17" s="1"/>
  <c r="A502" i="17"/>
  <c r="A503" i="17" s="1"/>
  <c r="A504" i="17" s="1"/>
  <c r="A505" i="17" s="1"/>
  <c r="A506" i="17" s="1"/>
  <c r="A507" i="17" s="1"/>
  <c r="A508" i="17" s="1"/>
  <c r="A509" i="17" s="1"/>
  <c r="A510" i="17" s="1"/>
  <c r="A494" i="17"/>
  <c r="A495" i="17" s="1"/>
  <c r="A496" i="17" s="1"/>
  <c r="A497" i="17" s="1"/>
  <c r="A498" i="17" s="1"/>
  <c r="A499" i="17" s="1"/>
  <c r="A484" i="17"/>
  <c r="A485" i="17" s="1"/>
  <c r="A486" i="17" s="1"/>
  <c r="A487" i="17" s="1"/>
  <c r="A488" i="17" s="1"/>
  <c r="A489" i="17" s="1"/>
  <c r="A490" i="17" s="1"/>
  <c r="A491" i="17" s="1"/>
  <c r="A492" i="17" s="1"/>
  <c r="A471" i="17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61" i="17"/>
  <c r="A462" i="17" s="1"/>
  <c r="A463" i="17" s="1"/>
  <c r="A464" i="17" s="1"/>
  <c r="A465" i="17" s="1"/>
  <c r="A466" i="17" s="1"/>
  <c r="A467" i="17" s="1"/>
  <c r="A468" i="17" s="1"/>
  <c r="A469" i="17" s="1"/>
  <c r="A448" i="17"/>
  <c r="A449" i="17" s="1"/>
  <c r="A450" i="17" s="1"/>
  <c r="A428" i="17"/>
  <c r="A429" i="17" s="1"/>
  <c r="A430" i="17" s="1"/>
  <c r="A431" i="17" s="1"/>
  <c r="A432" i="17" s="1"/>
  <c r="A433" i="17" s="1"/>
  <c r="A414" i="17"/>
  <c r="A415" i="17" s="1"/>
  <c r="A416" i="17" s="1"/>
  <c r="A408" i="17"/>
  <c r="A409" i="17" s="1"/>
  <c r="A410" i="17" s="1"/>
  <c r="A411" i="17" s="1"/>
  <c r="A396" i="17"/>
  <c r="A397" i="17" s="1"/>
  <c r="A398" i="17" s="1"/>
  <c r="A384" i="17"/>
  <c r="A385" i="17" s="1"/>
  <c r="A386" i="17" s="1"/>
  <c r="A372" i="17"/>
  <c r="A373" i="17" s="1"/>
  <c r="A374" i="17" s="1"/>
  <c r="A347" i="17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22" i="17"/>
  <c r="A323" i="17" s="1"/>
  <c r="A324" i="17" s="1"/>
  <c r="A325" i="17" s="1"/>
  <c r="A316" i="17"/>
  <c r="A317" i="17" s="1"/>
  <c r="A318" i="17" s="1"/>
  <c r="A319" i="17" s="1"/>
  <c r="A304" i="17"/>
  <c r="A280" i="17"/>
  <c r="A281" i="17" s="1"/>
  <c r="A282" i="17" s="1"/>
  <c r="A231" i="17"/>
  <c r="A232" i="17" s="1"/>
  <c r="A233" i="17" s="1"/>
  <c r="A234" i="17" s="1"/>
  <c r="A225" i="17"/>
  <c r="A226" i="17" s="1"/>
  <c r="A227" i="17" s="1"/>
  <c r="A228" i="17" s="1"/>
  <c r="A213" i="17"/>
  <c r="A164" i="17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256" i="17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C3469" i="17" l="1"/>
  <c r="C3456" i="17"/>
  <c r="C3455" i="17"/>
  <c r="C3452" i="17"/>
  <c r="C3450" i="17"/>
  <c r="C3446" i="17"/>
  <c r="C3457" i="17" l="1"/>
  <c r="C3459" i="17"/>
  <c r="C3461" i="17" l="1"/>
  <c r="A3295" i="17"/>
  <c r="A3291" i="17"/>
  <c r="A3287" i="17"/>
  <c r="A3282" i="17"/>
  <c r="A3283" i="17" s="1"/>
  <c r="A3273" i="17"/>
  <c r="A3274" i="17" s="1"/>
  <c r="A3275" i="17" s="1"/>
  <c r="A3263" i="17"/>
  <c r="A3264" i="17" s="1"/>
  <c r="A3265" i="17" s="1"/>
  <c r="A3266" i="17" s="1"/>
  <c r="A453" i="17" l="1"/>
  <c r="A454" i="17" s="1"/>
  <c r="A455" i="17" s="1"/>
  <c r="A445" i="17"/>
  <c r="A439" i="17"/>
  <c r="A440" i="17" s="1"/>
  <c r="A441" i="17" s="1"/>
  <c r="A442" i="17" s="1"/>
  <c r="A436" i="17"/>
  <c r="A419" i="17"/>
  <c r="A420" i="17" s="1"/>
  <c r="A421" i="17" s="1"/>
  <c r="A404" i="17"/>
  <c r="A405" i="17" s="1"/>
  <c r="A401" i="17"/>
  <c r="A392" i="17"/>
  <c r="A393" i="17" s="1"/>
  <c r="A389" i="17"/>
  <c r="A377" i="17"/>
  <c r="A378" i="17" s="1"/>
  <c r="A379" i="17" s="1"/>
  <c r="A380" i="17" s="1"/>
  <c r="A381" i="17" s="1"/>
  <c r="A337" i="17"/>
  <c r="A338" i="17" s="1"/>
  <c r="A339" i="17" s="1"/>
  <c r="A340" i="17" s="1"/>
  <c r="A341" i="17" s="1"/>
  <c r="A342" i="17" s="1"/>
  <c r="A343" i="17" s="1"/>
  <c r="A344" i="17" s="1"/>
  <c r="A345" i="17" s="1"/>
  <c r="A328" i="17"/>
  <c r="A329" i="17" s="1"/>
  <c r="A330" i="17" s="1"/>
  <c r="A312" i="17"/>
  <c r="A313" i="17" s="1"/>
  <c r="A309" i="17"/>
  <c r="A305" i="17"/>
  <c r="A306" i="17" s="1"/>
  <c r="A300" i="17"/>
  <c r="A301" i="17" s="1"/>
  <c r="A297" i="17"/>
  <c r="A285" i="17"/>
  <c r="A286" i="17" s="1"/>
  <c r="A287" i="17" s="1"/>
  <c r="A288" i="17" s="1"/>
  <c r="A289" i="17" s="1"/>
  <c r="A246" i="17"/>
  <c r="A247" i="17" s="1"/>
  <c r="A248" i="17" s="1"/>
  <c r="A249" i="17" s="1"/>
  <c r="A250" i="17" s="1"/>
  <c r="A251" i="17" s="1"/>
  <c r="A252" i="17" s="1"/>
  <c r="A253" i="17" s="1"/>
  <c r="A254" i="17" s="1"/>
  <c r="A237" i="17"/>
  <c r="A238" i="17" s="1"/>
  <c r="A239" i="17" s="1"/>
  <c r="A221" i="17"/>
  <c r="A222" i="17" s="1"/>
  <c r="A218" i="17"/>
  <c r="A214" i="17"/>
  <c r="A215" i="17" s="1"/>
  <c r="A209" i="17"/>
  <c r="A210" i="17" s="1"/>
  <c r="A206" i="17"/>
</calcChain>
</file>

<file path=xl/comments1.xml><?xml version="1.0" encoding="utf-8"?>
<comments xmlns="http://schemas.openxmlformats.org/spreadsheetml/2006/main">
  <authors>
    <author>Jenny Marte</author>
  </authors>
  <commentList>
    <comment ref="B547" authorId="0" shapeId="0">
      <text>
        <r>
          <rPr>
            <b/>
            <sz val="9"/>
            <color indexed="81"/>
            <rFont val="Tahoma"/>
            <family val="2"/>
          </rPr>
          <t>Jenny Marte:</t>
        </r>
        <r>
          <rPr>
            <sz val="9"/>
            <color indexed="81"/>
            <rFont val="Tahoma"/>
            <family val="2"/>
          </rPr>
          <t xml:space="preserve">
Porque 64
</t>
        </r>
      </text>
    </comment>
  </commentList>
</comments>
</file>

<file path=xl/sharedStrings.xml><?xml version="1.0" encoding="utf-8"?>
<sst xmlns="http://schemas.openxmlformats.org/spreadsheetml/2006/main" count="6237" uniqueCount="1751">
  <si>
    <t>PORTAJE:</t>
  </si>
  <si>
    <t>INSTALACIONES ELÉCTRICAS EXTERIORES:</t>
  </si>
  <si>
    <t>No.</t>
  </si>
  <si>
    <t>Descripción</t>
  </si>
  <si>
    <t xml:space="preserve">Cantidad </t>
  </si>
  <si>
    <t>UD</t>
  </si>
  <si>
    <t>C. U. RD$</t>
  </si>
  <si>
    <t>Valor RD$</t>
  </si>
  <si>
    <t>Sub - Total   RD$</t>
  </si>
  <si>
    <t>PRELIMINARES:</t>
  </si>
  <si>
    <t>Replanteo, incluye brigada topográfica</t>
  </si>
  <si>
    <t>M2</t>
  </si>
  <si>
    <t>Fumigación área de Construcción</t>
  </si>
  <si>
    <t xml:space="preserve"> M2 </t>
  </si>
  <si>
    <t>MOVIMIENTO DE TIERRA:</t>
  </si>
  <si>
    <t/>
  </si>
  <si>
    <t>Corte de capa vegetal</t>
  </si>
  <si>
    <t xml:space="preserve"> M3 </t>
  </si>
  <si>
    <t xml:space="preserve">Excavación de Fundaciones  </t>
  </si>
  <si>
    <t>Relleno compactado</t>
  </si>
  <si>
    <t xml:space="preserve">Relleno de reposición </t>
  </si>
  <si>
    <t>Bote producto de corte de capa vegetal y excavación</t>
  </si>
  <si>
    <t xml:space="preserve">Hormigón de Nivelación 140 kg/cm2 , e=0.05 m  </t>
  </si>
  <si>
    <t xml:space="preserve">M3 </t>
  </si>
  <si>
    <t xml:space="preserve">Zapata Z1, Hormigón 210 kg/cm2  industrial </t>
  </si>
  <si>
    <t xml:space="preserve">Zapata Z2, Hormigón 210 kg/cm2  industrial </t>
  </si>
  <si>
    <t xml:space="preserve">Zapata Z3, Hormigón 210 kg/cm2  industrial </t>
  </si>
  <si>
    <t xml:space="preserve">Zapata Z4, Hormigón 210 kg/cm2  industrial </t>
  </si>
  <si>
    <t xml:space="preserve">Zapata Z5, Hormigón 210 kg/cm2  industrial </t>
  </si>
  <si>
    <t xml:space="preserve">Zapata Z6, Hormigón 210 kg/cm2  industrial </t>
  </si>
  <si>
    <t xml:space="preserve">Zapata Z7, Hormigón 210 kg/cm2  industrial </t>
  </si>
  <si>
    <t xml:space="preserve">Zapata Z8, Hormigón 210 kg/cm2  industrial </t>
  </si>
  <si>
    <t xml:space="preserve">Zapata Z9, Hormigón 210 kg/cm2  industrial </t>
  </si>
  <si>
    <t xml:space="preserve">Zapata Z10, Hormigón 210 kg/cm2  industrial </t>
  </si>
  <si>
    <t xml:space="preserve">Zapata escalera, Hormigón 210 kg/cm2  industrial </t>
  </si>
  <si>
    <t xml:space="preserve">Columna C1 (30x40), Hormigón 240 kg/cm2  industrial </t>
  </si>
  <si>
    <t xml:space="preserve">Columna C2 (50x70), Hormigón 240 kg/cm2  industrial </t>
  </si>
  <si>
    <t xml:space="preserve">Columna C3 (65x30), Hormigón 240 kg/cm2  industrial </t>
  </si>
  <si>
    <t>M3</t>
  </si>
  <si>
    <t xml:space="preserve">Columna C4 (40x60), Hormigón 240 kg/cm2  industrial </t>
  </si>
  <si>
    <t xml:space="preserve">Columna C5 (40x50), Hormigón 240 kg/cm2  industrial </t>
  </si>
  <si>
    <t xml:space="preserve">Columna C6 (30x40), Hormigón 240 kg/cm2  industrial </t>
  </si>
  <si>
    <t xml:space="preserve">Columna C7 (30x30), Hormigón 240 kg/cm2  industrial </t>
  </si>
  <si>
    <t xml:space="preserve">Muro M1, e=0.30mt , Hormigón 240 kg/cm2  industrial </t>
  </si>
  <si>
    <t xml:space="preserve">Muro M2, e=0.30mt, Hormigón 240 kg/cm2  industrial </t>
  </si>
  <si>
    <t xml:space="preserve">Muro M3, e=0.30mt, Hormigón 240 kg/cm2  industrial </t>
  </si>
  <si>
    <t xml:space="preserve">Muro M4, e=0.30mt, Hormigón 240 kg/cm2  industrial </t>
  </si>
  <si>
    <t xml:space="preserve">Pórtico PAY (30x45), Hormigón 240 kg/cm2  industrial </t>
  </si>
  <si>
    <t xml:space="preserve">Pórtico PDY (30x45), Hormigón 240 kg/cm2  industrial </t>
  </si>
  <si>
    <t xml:space="preserve">Pórtico PFY (30x45), Hormigón 240 kg/cm2  industrial </t>
  </si>
  <si>
    <t xml:space="preserve">Viga riostra R1 (30x60), Hormigón 210 kg/cm2  industrial </t>
  </si>
  <si>
    <t xml:space="preserve">Viga riostra R2 (30x60), Hormigón 210 kg/cm2  industrial </t>
  </si>
  <si>
    <t xml:space="preserve">Viga de escalera (20x30), Hormigón 240 kg/cm2  industrial </t>
  </si>
  <si>
    <t>Viga amarre (15x30), Hormigón 240 kg/cm2  a mano</t>
  </si>
  <si>
    <t xml:space="preserve">Rampa de escalera (H= 0.22mt), Hormigón 240 kg/cm2  industrial </t>
  </si>
  <si>
    <t>Vuelos ancho =0.30mt</t>
  </si>
  <si>
    <t>Ml</t>
  </si>
  <si>
    <t>Vuelos ancho =0.50mt</t>
  </si>
  <si>
    <t>Losa aligerada (losa 5)</t>
  </si>
  <si>
    <t xml:space="preserve">Losa celdas, Hormigón 210 kg/cm2  industrial e=0.15 mt </t>
  </si>
  <si>
    <t>MUROS DE :</t>
  </si>
  <si>
    <t xml:space="preserve">M2 </t>
  </si>
  <si>
    <t>Bloques de 4" SNP 3/8@ 0.80mt</t>
  </si>
  <si>
    <t>Fraguache</t>
  </si>
  <si>
    <t>Pañete liso interior sobre muro</t>
  </si>
  <si>
    <t>Pañete liso exterior sobre muro</t>
  </si>
  <si>
    <t>Pañete sobre superficie de hormigón</t>
  </si>
  <si>
    <t>Cantos</t>
  </si>
  <si>
    <t xml:space="preserve">Ml </t>
  </si>
  <si>
    <t>Torta de hormigón de base e=0.10mt</t>
  </si>
  <si>
    <t>Piso cemento pulido con intralok bonding agent</t>
  </si>
  <si>
    <t>REVESTIMIENTO EN PARED :</t>
  </si>
  <si>
    <t>Escalones de cemento gris</t>
  </si>
  <si>
    <t>Descanso de de cemento gris</t>
  </si>
  <si>
    <t>Puertas batientes en tola</t>
  </si>
  <si>
    <t>Paneles fijos de Barrotes de Ø ¾ ¨ en puertas , ventanas</t>
  </si>
  <si>
    <t>PUERTAS :</t>
  </si>
  <si>
    <t>Puerta polimetal</t>
  </si>
  <si>
    <t>VENTANAS :</t>
  </si>
  <si>
    <t>Salomónica de aluminio blanca AA cal.40</t>
  </si>
  <si>
    <t>Cristal de protección antivandalismo y seguridad resistente a la tensión y rotura transparente en control</t>
  </si>
  <si>
    <t xml:space="preserve">P2 </t>
  </si>
  <si>
    <t>PINTURAS ( 2 MANOS) :</t>
  </si>
  <si>
    <t>Acrílica económica como base (una mano)</t>
  </si>
  <si>
    <t>Acrílica superior en muros interiores y techos</t>
  </si>
  <si>
    <t>Acrílica superior en muros exteriores</t>
  </si>
  <si>
    <t>Mantenimiento en hierro</t>
  </si>
  <si>
    <t>VARIOS :</t>
  </si>
  <si>
    <t>Tope de granito natural chino, 2.5ml</t>
  </si>
  <si>
    <t>Plafond blanco en pvc área baño control</t>
  </si>
  <si>
    <t>Colocación de poliuretano de 1" en juntas 1er al 4toN</t>
  </si>
  <si>
    <t>ML</t>
  </si>
  <si>
    <t>Acera perimetral</t>
  </si>
  <si>
    <t>Bancos de hormigón</t>
  </si>
  <si>
    <t>Escalones de entrada</t>
  </si>
  <si>
    <t>RAMPA DE ACCESO ENTRADA:</t>
  </si>
  <si>
    <t>Excavación</t>
  </si>
  <si>
    <t>Zapata de muros de bloques</t>
  </si>
  <si>
    <t>Muros de bloques 6</t>
  </si>
  <si>
    <t>Pañete en bordillos</t>
  </si>
  <si>
    <t>Piso de hormigón con malla electrosoldada terminación violinado tipo para discapacitados</t>
  </si>
  <si>
    <t>Pintura señalización en rampa para discapacitados</t>
  </si>
  <si>
    <t>Jardinera entrada edificio alojamiento</t>
  </si>
  <si>
    <t>PA</t>
  </si>
  <si>
    <t>Baranda en perfiles de aluminio en rampa de entrada</t>
  </si>
  <si>
    <t>Fino de mezcla</t>
  </si>
  <si>
    <t>Zabaleta</t>
  </si>
  <si>
    <t>Impermeabilizante acrílico, capa elastomérica para techo polybrite 24. Siete años de garantía.</t>
  </si>
  <si>
    <t xml:space="preserve">Losa , Hormigón 240 kg/cm2  industrial </t>
  </si>
  <si>
    <t>Bloques de 6" SNP Ø 3/8@ 0.60 con serpentina cada 3 líneas</t>
  </si>
  <si>
    <t>Tope de granito natural chino, 2.50ml</t>
  </si>
  <si>
    <t xml:space="preserve">Columna C8 (40x60), Hormigón 240 kg/cm2  industrial </t>
  </si>
  <si>
    <t xml:space="preserve">Muro M1, e=0.30mt, Hormigón 240 kg/cm2  industrial </t>
  </si>
  <si>
    <t>Bloques de 6" SNP Ø 3/8@ 0.80mt</t>
  </si>
  <si>
    <t>Pañete exterior</t>
  </si>
  <si>
    <t>Pañete de superficie de hormigón</t>
  </si>
  <si>
    <t>Puerta doble de tola</t>
  </si>
  <si>
    <t>Acrílica superior en muros exteriores y techo</t>
  </si>
  <si>
    <t>Inodoro sencillo blanco. Suministro e instalación de Inodoro. Incluye conexión de Instalaciones Sanitarias según planos.</t>
  </si>
  <si>
    <r>
      <t>Desagüe de piso</t>
    </r>
    <r>
      <rPr>
        <sz val="12"/>
        <rFont val="Arial"/>
        <family val="2"/>
      </rPr>
      <t>. Suministro e instalación de desagüe de piso de 2''  en PVC  según especificado en planos de Instalaciones Sanitarias.</t>
    </r>
  </si>
  <si>
    <t xml:space="preserve">Salida de Agua potable y residual para lavadora. Suministro e instalación de llave de chorro 1/2", salida de agua potable y residual en PVC Según especificado en planos de Instalaciones sanitaria. </t>
  </si>
  <si>
    <t xml:space="preserve">Salida de Agua residual para secadora. Suministro e instalación de salida de agua residual en PVC Según especificado en planos de Instalaciones sanitaria. </t>
  </si>
  <si>
    <t xml:space="preserve">Lavadero.  Suministro e instalación de lavadero, llave de chorro 1/2", salida de agua potable y residual en PVC Según especificado en planos de Instalaciones sanitaria. </t>
  </si>
  <si>
    <t>Válvula de paso 3/4'' esférica de palanca. Suministro e instalación de llave de paso de presión de 3/4''.</t>
  </si>
  <si>
    <t>Válvula de paso 2'' esférica de palanca. Suministro e instalación de llave de paso de presión de 4''</t>
  </si>
  <si>
    <t>Válvula de paso 3'' esférica de palanca. Suministro e instalación de llave de paso de presión de 4''</t>
  </si>
  <si>
    <t>Columnas Agua fría 3/4''. Suministro de materiales e instalación de columna de agua fría 3/4'' PVC sch-40.</t>
  </si>
  <si>
    <t>Columnas Agua fría 2''.  Suministro de materiales e instalación de columna de agua fría 2'' PVC sch-40.</t>
  </si>
  <si>
    <t>Columnas Agua fría 3''.  Suministro de materiales e instalación de columna de agua fría 3'' PVC sch-40.</t>
  </si>
  <si>
    <t>Bajante de descarga Res. 4''.Suministro de materiales e instalación de bajante de descarga de agua residual 4'' PVC sdr-26 .</t>
  </si>
  <si>
    <t>Columna de ventilación 4''. Suministro de materiales e instalación de columna de ventilación de descarga de agua residual 4'' PVC sdr-26 .</t>
  </si>
  <si>
    <t>Bajantes de descarga Pluv. 4''. Suministro de materiales e instalación de bajantes de descarga pluvial de 4'' PVC sdr-26 .</t>
  </si>
  <si>
    <t xml:space="preserve">Tapón Registro 4''. Suministro de materiales e instalación de tapón registro PVC según especificaciones en planos de Instalaciones Sanitarias.  </t>
  </si>
  <si>
    <t xml:space="preserve">Desagüe Pluvial en techo plano. Suministro de materiales e instalación de desagüe pluvial en techo plano según especificaciones en planos de Instalaciones Sanitarias.  </t>
  </si>
  <si>
    <t xml:space="preserve">Ventilación en techo. Suministro de materiales e instalación de Ventilación en techo según especificaciones en Planos de Instalaciones Sanitarias.  </t>
  </si>
  <si>
    <t>SUB-TOTAL SANITARIA</t>
  </si>
  <si>
    <t>Panel breaker 16/32 espacios GE o semejante, para distribución eléctrica Nema 1, con la misma disposición y espacios establecidos  en la referencia. De fabricación Americana, Breaker de la misma fabricación y de la capacidad especificada en los planos, con alimentadores eléctricos 2THW#2, 1THW#4 y 1THW#6 en tubería PVC SDR-26 de 1 1/2" (1er. Nivel)</t>
  </si>
  <si>
    <t>Panel de control, iluminación, abanicos y puertas</t>
  </si>
  <si>
    <t xml:space="preserve">Salida Panel de control encendido de lámparas y abanicos, de fabricación Americana, operación de encendido de lámparas y abanicos independientes para cada celda y áreas comunes utilizadas por los internos, como indican los plano.   </t>
  </si>
  <si>
    <t xml:space="preserve">Salida de Abanico de techo tipo KDK o semejante de 54 pulg. con aspa de metal sin luz con alimentadores 2THW#12 en tubería PVC SDR-26 de 1/2"   </t>
  </si>
  <si>
    <t xml:space="preserve">Salida de abanico orbital tipo KDK o semejante, caja octagonal y conductores  fabricación americana, conducto de alimentación tubo PVC SDR 26 de1/2" y conductor eléctrico alambre 2THW Nº 12 . </t>
  </si>
  <si>
    <t>Salida de luces de antepecho con 2 conductores THHN#10 y 1THHN#12 en conducto PVC Ø3/4 SDR-26</t>
  </si>
  <si>
    <t>Salida luces de techo con 2 conductores THHN#12 en conducto PVC Ø1/2 SDR-26</t>
  </si>
  <si>
    <t>Lámpara para interior tipo globo de 15W , Luminaria con bombilla LED de 15W. De fabricación Americana con alimentador 3THW#12 en tubería PVC SDR-26.</t>
  </si>
  <si>
    <t>Salida para Motores de puertas en cendas y áreas comunes utilizadas por internos  en caja 2"x4"americana, con alimentador 2THW#10 y 1 THW#12 en tubería PVC de 1/2"SDR26.</t>
  </si>
  <si>
    <t xml:space="preserve">Salida  para cámara de seguridad, en caja 2"x4", tubería PVC 3/4" SDR-26, Mensajero eléctrico en soga de nylon, Tapa de metal con nock-out y conector UF de 1/2 x 3/8. </t>
  </si>
  <si>
    <t xml:space="preserve">Salida  cable TV, en caja 2"x4" Americana, tubería PVC 3/4" SDR-26, Mensajero eléctrico en soga de nylon , Tapa con conector para TV. </t>
  </si>
  <si>
    <t>Registro alimentador para data y teléfono registro 10"x 10" nema 1 , con tapa ciega , empotrado en el hormigón en el área de data o en el cuarto eléctrico. Alimentado por tubo PVC 11/2"SDR26 y salida en tubo 3/4"SDR26 hacia salida secundaria.</t>
  </si>
  <si>
    <t>PRELIMINARES</t>
  </si>
  <si>
    <t>Fumigación áreas de Construcción</t>
  </si>
  <si>
    <t>Relleno de reposición compactado</t>
  </si>
  <si>
    <t xml:space="preserve">Zapata ZC1, Hormigón 210 kg/cm2  industrial </t>
  </si>
  <si>
    <t xml:space="preserve">Zapata ZC2, Hormigón 210 kg/cm2  industrial </t>
  </si>
  <si>
    <t xml:space="preserve">Zapata ZC3, Hormigón 210 kg/cm2  industrial </t>
  </si>
  <si>
    <t xml:space="preserve">Zapata Muro H.A., Hormigón 210 kg/cm2  industrial </t>
  </si>
  <si>
    <t xml:space="preserve">Zapata de muros de bloques, Hormigón 210 kg/cm2  industrial </t>
  </si>
  <si>
    <t xml:space="preserve">Columna C1 (30x40), Hormigón 210 kg/cm2  industrial </t>
  </si>
  <si>
    <t xml:space="preserve">Columna C2 (30x50), Hormigón 210 kg/cm2  industrial </t>
  </si>
  <si>
    <t xml:space="preserve">Columna C3 (30x30), Hormigón 210 kg/cm2  industrial </t>
  </si>
  <si>
    <t xml:space="preserve">Muro M1, e=0.30mt , Hormigón 210 kg/cm2  industrial </t>
  </si>
  <si>
    <t xml:space="preserve">Viga V1 (30x45), Hormigón 210 kg/cm2  industrial </t>
  </si>
  <si>
    <t xml:space="preserve">Losa celdas, Hormigón 210 kg/cm2  industrial e=0.12 mt </t>
  </si>
  <si>
    <t xml:space="preserve">Losa celdas, Hormigón 210 kg/cm2  industrial e=0.14mt </t>
  </si>
  <si>
    <t xml:space="preserve">Losa celdas, Hormigón 210 kg/cm2  industrial e=0.16 mt </t>
  </si>
  <si>
    <t>Vuelos a=0.30m , e= 0.10m</t>
  </si>
  <si>
    <t>Vuelo en entrada a= 0.50m, e=0.20m</t>
  </si>
  <si>
    <t>Bloques de 6" SNP Ø 3/8@ 0.80 en antepecho</t>
  </si>
  <si>
    <t>Pañete liso exterior sobre muro en antepecho</t>
  </si>
  <si>
    <t>Paneles fijos de Barrotes de Ø ¾ ¨ en ventanas</t>
  </si>
  <si>
    <t xml:space="preserve">Puerta polimetal </t>
  </si>
  <si>
    <t xml:space="preserve">Puerta en hierro Ø ¾ ¨ en salidas al patio </t>
  </si>
  <si>
    <t xml:space="preserve">Puertas batientes en tola </t>
  </si>
  <si>
    <t xml:space="preserve">Puertas en hierro Ø ¾ ¨ en salidas al patio </t>
  </si>
  <si>
    <t>Laminado de visión unilateral en área de entrevistas y monitoreo</t>
  </si>
  <si>
    <t>Acrílica económica como base</t>
  </si>
  <si>
    <t>Tope de granito natural chino, 2.80ml</t>
  </si>
  <si>
    <t>Colocación de poliuretano de 1" en juntas de expansión y de HA</t>
  </si>
  <si>
    <t xml:space="preserve">Jardineras </t>
  </si>
  <si>
    <t>Acera en Hormigón frotado A= 0.80M</t>
  </si>
  <si>
    <t>VERJA PATIO INTERIOR</t>
  </si>
  <si>
    <t xml:space="preserve">Excavación </t>
  </si>
  <si>
    <t xml:space="preserve">Relleno de Reposición </t>
  </si>
  <si>
    <t xml:space="preserve">Bote de material </t>
  </si>
  <si>
    <t>Zapata de muros de 6"</t>
  </si>
  <si>
    <t>Viga de amarre 0.15 x 0.20</t>
  </si>
  <si>
    <t>Columnas C3 0.15 x 0.30</t>
  </si>
  <si>
    <t>Muros de bloques de 0.15 BNP</t>
  </si>
  <si>
    <t>Muros de bloques de 0.15 SNP</t>
  </si>
  <si>
    <t>Pañete liso</t>
  </si>
  <si>
    <t>Pintura acrílica superior dos manos</t>
  </si>
  <si>
    <t>Alambre trinchera</t>
  </si>
  <si>
    <t>Techo de protección en perfiles y malla tipo piñonate</t>
  </si>
  <si>
    <t xml:space="preserve">INSTALACIONES SANITARIAS </t>
  </si>
  <si>
    <t>Desagüe de piso. Suministro e instalación de desagüe de piso de 2''  en PVC  según especificado en planos de Instalaciones Sanitarias.</t>
  </si>
  <si>
    <t>MOVIMIENTO DE TIERRA</t>
  </si>
  <si>
    <t>Relleno de Reposición</t>
  </si>
  <si>
    <t>Bote de material sobrante</t>
  </si>
  <si>
    <t>Zapata de muro de 6", Hormigón 210 kg/cm2 a mano</t>
  </si>
  <si>
    <t>Columna CA (0.20 x 0.20) mts, Hormigón 210 kg/cm2 a mano</t>
  </si>
  <si>
    <t>Viga de amarre BNP (0.20 x 0.15) mts. , Hormigón 210 kg/cm2 indust.</t>
  </si>
  <si>
    <t xml:space="preserve">Viga Invertida en Dintel (0.15 x 0.20) mts. , Hormigón 210 kg/cm2 </t>
  </si>
  <si>
    <t>Losa de techo Y Vuelo (e = 0.12) mts. , Hormigón 210 kg/cm2 indust.</t>
  </si>
  <si>
    <t>MUROS DE BLOQUE :</t>
  </si>
  <si>
    <t xml:space="preserve">Bloques de 6" BNP y SNP Ø 3/8@ 0.60mt </t>
  </si>
  <si>
    <t>Pañete liso sobre superficie de H.A.</t>
  </si>
  <si>
    <t>Pañete liso sobre bloques. ( incluye antepecho )</t>
  </si>
  <si>
    <t>Impermeabilizante acrílico, capa elastomérica para techo polybrite-24. Siete años de garantía.</t>
  </si>
  <si>
    <t>PINTURA :(dos manos)</t>
  </si>
  <si>
    <t>Acrílica superior en Vigas, Columnas, Muros y Techos.</t>
  </si>
  <si>
    <t>PUERTA Y VENTANAS</t>
  </si>
  <si>
    <t>Puerta Polimetal</t>
  </si>
  <si>
    <t>VARIOS:</t>
  </si>
  <si>
    <t>Acera Perimetral, ancho = 0.20m</t>
  </si>
  <si>
    <t>M3E</t>
  </si>
  <si>
    <t>Relleno de reposición</t>
  </si>
  <si>
    <t>Bote de Materiales</t>
  </si>
  <si>
    <t>Zapatas de muros de bloques de 0.15 mts, L*0.80*0.30 mts.</t>
  </si>
  <si>
    <t>Muros de Bloques de 6" BNT,  Ø 3/8 @ 0.60 MTS y 1 Serpentinas Ø 3/8 @ 0.60 con todos los huecos llenos.</t>
  </si>
  <si>
    <t>Muros de Bloques de 6" violinados SNT, Ø 3/8 @ 0.60 MTS, y 1 Serpentinas Ø 3/8 @ 0.60 h=6.00 mts</t>
  </si>
  <si>
    <t>Columnas CA 0.20*0.20 mts BNT</t>
  </si>
  <si>
    <t>Columnas CA 0.20*0.20 mts SNT</t>
  </si>
  <si>
    <t>Vigas de Amarre 0.15*0.20 mts BNT</t>
  </si>
  <si>
    <t>Vigas de Amarre 0.15*0.20 mts, SNT</t>
  </si>
  <si>
    <t>Violines en verja exterior todo el perímetro</t>
  </si>
  <si>
    <t>Pañete vigas y columnas</t>
  </si>
  <si>
    <t>Pintura acrílica superior dos manos en columnas y vigas SNT (2 manos)</t>
  </si>
  <si>
    <t>Malla ciclónica sobre muros de bloques Cal. 9 de 6' de alto, con tubos galvanizados para malla de 1-1/4 en la parte superior, parales colocados a no más de 3.00 mts de distancia uno de otro en tubería galvanizada para malla de 1-1/2 y en esquina tubo galvanizado para malla de 2" y en la parte superior alambre trinchera.</t>
  </si>
  <si>
    <t>Excavación 0.45 X 0.50 MTS.</t>
  </si>
  <si>
    <t>Portón corredizo de Tola en la entrada principal, incluye pintura. Ver plano detalle portón acceso (5.00 mts ancho *4.00 mts alto)</t>
  </si>
  <si>
    <t>UDS</t>
  </si>
  <si>
    <t>Puertas batientes en malla ciclónica en corredores de seguridad, alambre trinchera en la parte superior (2.00 X 2.10 mts, paño fijo de 2.00 x 1.20 mts en la parte superior tipo transom)</t>
  </si>
  <si>
    <t xml:space="preserve">ML </t>
  </si>
  <si>
    <t>MISCELÁNEOS</t>
  </si>
  <si>
    <t>Aceras color gris (áreas exteriores) e=0.10 mts</t>
  </si>
  <si>
    <t>Aceras color crema(áreas exteriores) e=0.10 mts</t>
  </si>
  <si>
    <t>Para gomas en parqueos</t>
  </si>
  <si>
    <t>Pintura para señalización parqueo discapacitados</t>
  </si>
  <si>
    <t>Pintura para señalización en divisiones parqueos y vías</t>
  </si>
  <si>
    <t>Tierra negra compactada e=0.10 mts</t>
  </si>
  <si>
    <t>Grama</t>
  </si>
  <si>
    <t>Palma real 4 pie</t>
  </si>
  <si>
    <t>1ER NIVEL</t>
  </si>
  <si>
    <t>SUB-TOTAL 1ER NIVEL</t>
  </si>
  <si>
    <t>2DO NIVEL</t>
  </si>
  <si>
    <t>SUB-TOTAL 2DO NIVEL</t>
  </si>
  <si>
    <t>3ER NIVEL</t>
  </si>
  <si>
    <t>SUB-TOTAL   3ER NIVEL</t>
  </si>
  <si>
    <t>4TO NIVEL</t>
  </si>
  <si>
    <t>SUB-TOTAL 4TO NIVEL</t>
  </si>
  <si>
    <t>5TO NIVEL (CAJA ESCALERA Y TERM. TECHOS)</t>
  </si>
  <si>
    <t>SUB - TOTAL 1RO AL 5TO NIVEL</t>
  </si>
  <si>
    <t>Excavación con equipo</t>
  </si>
  <si>
    <t>Relleno  compactado.</t>
  </si>
  <si>
    <t xml:space="preserve">Zapata de columnas, Hormigón 210 kg/cm2  industrial </t>
  </si>
  <si>
    <t xml:space="preserve">Zapata de muros de 6", Hormigón 210 kg/cm2  industrial </t>
  </si>
  <si>
    <t>Columnas, Hormigón 180 kg/cm2  a mano</t>
  </si>
  <si>
    <t xml:space="preserve">Piso  de hormigón armado frotado  e=10 cms Hormigón 210 kg/cm2  industrial </t>
  </si>
  <si>
    <t>Bloques de 6" Ø3/8 @ 0.40 BNP y cámaras llenas</t>
  </si>
  <si>
    <t>Bloques de 6" Ø3/8 @ 0.40 en bordillos</t>
  </si>
  <si>
    <t>Pañete en bordillos y superficie de hormigón</t>
  </si>
  <si>
    <t>PINTURA ( 2 MANOS) :</t>
  </si>
  <si>
    <t>Acrílica en columnas</t>
  </si>
  <si>
    <t>Señalización en cancha</t>
  </si>
  <si>
    <t>Tablero de fibra de vidrio incl. Aro y malla</t>
  </si>
  <si>
    <t>Tubo HG 2 1/2"x10`</t>
  </si>
  <si>
    <t>Tubo HG 3"x2` incl. Planchuela y soldadura</t>
  </si>
  <si>
    <t>MUROS DE:</t>
  </si>
  <si>
    <t>Topografía Inicial y continua</t>
  </si>
  <si>
    <t>P.A.</t>
  </si>
  <si>
    <t xml:space="preserve">MOVIMIENTO DE TIERRA </t>
  </si>
  <si>
    <t xml:space="preserve">Excavación en Material No clasificado </t>
  </si>
  <si>
    <t>M3N</t>
  </si>
  <si>
    <t>Bote y Limpieza</t>
  </si>
  <si>
    <t>M3C</t>
  </si>
  <si>
    <t>GRAMA Y SISTEMA BÁSICO RIEGO</t>
  </si>
  <si>
    <t>DRENAJE (BÁSICO)</t>
  </si>
  <si>
    <t>Excavación (0.45 mts * 0.60 mts profundidad)</t>
  </si>
  <si>
    <t>Suministro Piedras, Grava (3/4" - 1/2") y arena gruesa lavada</t>
  </si>
  <si>
    <r>
      <t xml:space="preserve">Tubería drenaje </t>
    </r>
    <r>
      <rPr>
        <b/>
        <sz val="12"/>
        <rFont val="Arial"/>
        <family val="2"/>
      </rPr>
      <t>PVC SDR 26 DE 6"</t>
    </r>
    <r>
      <rPr>
        <sz val="11"/>
        <color theme="1"/>
        <rFont val="Calibri"/>
        <family val="2"/>
        <scheme val="minor"/>
      </rPr>
      <t xml:space="preserve"> (perforada) </t>
    </r>
  </si>
  <si>
    <t xml:space="preserve">Filtrantes 10" </t>
  </si>
  <si>
    <t>PL</t>
  </si>
  <si>
    <r>
      <t xml:space="preserve">Tunbos de </t>
    </r>
    <r>
      <rPr>
        <b/>
        <sz val="12"/>
        <rFont val="Arial"/>
        <family val="2"/>
      </rPr>
      <t>8" PVC SDR 26</t>
    </r>
    <r>
      <rPr>
        <sz val="11"/>
        <color theme="1"/>
        <rFont val="Calibri"/>
        <family val="2"/>
        <scheme val="minor"/>
      </rPr>
      <t xml:space="preserve"> para encamizar pozo filtrante</t>
    </r>
  </si>
  <si>
    <t>Cámaras de inspección</t>
  </si>
  <si>
    <t>CONSTRUCCIÓN BACKSTOPS</t>
  </si>
  <si>
    <t>Zapata muros de 0.15 mts</t>
  </si>
  <si>
    <t>Viga Amarre 0.15*0.30</t>
  </si>
  <si>
    <t>Muros Bloques de 15 x 20 x 40, 3/8 @0.40, 2 Serpentinas 3/8@0.60 SNP</t>
  </si>
  <si>
    <t>Empañete</t>
  </si>
  <si>
    <t>Pintura acrílica de exterior</t>
  </si>
  <si>
    <t>Malla ciclónica (20 ml * 5.50 mts) y estructura</t>
  </si>
  <si>
    <t>Almohadillas (bases)</t>
  </si>
  <si>
    <t xml:space="preserve">Pañete en bordillos </t>
  </si>
  <si>
    <t xml:space="preserve">Columna C1 (40x40), Hormigón 210 kg/cm2  industrial </t>
  </si>
  <si>
    <t xml:space="preserve">Columna CA (20x20), Hormigón 210 kg/cm2  industrial </t>
  </si>
  <si>
    <t>Viga amarre (20x20), Hormigón 210 kg/cm2  a mano</t>
  </si>
  <si>
    <t>Vuelo a=0.30m</t>
  </si>
  <si>
    <t>Losa aligerada, Hormigón 240 kg/cm2  industrial e=0.20 mt con topping de 0.05 cm, aditivo antigrietas ultrafiber 500 y plastocrete DM aditivo impermeabilizante integrado</t>
  </si>
  <si>
    <t>Pintura sellador liso interior sobre muro</t>
  </si>
  <si>
    <t>Pintura sellador liso exterior sobre muro</t>
  </si>
  <si>
    <t>Pañete en techo</t>
  </si>
  <si>
    <t>Paneles fijos de Barrotes de Ø ¾ ¨ en control, ventanas y paso de alimentos</t>
  </si>
  <si>
    <t>Puertas en hierro Ø ¾ ¨</t>
  </si>
  <si>
    <t>Puerta polimetal (1.00x2.10)mts</t>
  </si>
  <si>
    <t>Acrílica superior en techos</t>
  </si>
  <si>
    <t>INSTALACIONES SANITARIAS COMEDOR</t>
  </si>
  <si>
    <t>Excavación H=1.25 mts</t>
  </si>
  <si>
    <t>Platea 5.00*5.00 mt, espesor 0.40 mt, fc=210 K/C2</t>
  </si>
  <si>
    <t>Muro de Hormigón Armado E=0.20 mts</t>
  </si>
  <si>
    <t>Zapata Escalera</t>
  </si>
  <si>
    <t xml:space="preserve">Viga Escalera 0.20*0.30 fc=210 K/C2 </t>
  </si>
  <si>
    <t xml:space="preserve">Viga VD 0.20*0.30 fc=210 K/C2 </t>
  </si>
  <si>
    <t xml:space="preserve">Rampa escalera e=0.12 mts  fc=210 K/C2 </t>
  </si>
  <si>
    <t xml:space="preserve">Losa de entrepiso e=0.12 mts  fc=210 K/C2 </t>
  </si>
  <si>
    <t xml:space="preserve">Losa de techo e=0.12 mts  fc=210 K/C2 </t>
  </si>
  <si>
    <t>Barandas en muros de bloques de 0.15 mts</t>
  </si>
  <si>
    <t xml:space="preserve">Pañete liso </t>
  </si>
  <si>
    <t>Goteros tipo ranura</t>
  </si>
  <si>
    <t>Piso de hormigón pulido</t>
  </si>
  <si>
    <t>Escalones de cemento pulido</t>
  </si>
  <si>
    <t>Fino de techo</t>
  </si>
  <si>
    <t>Acera Perimetral, E=0.10 mts</t>
  </si>
  <si>
    <t>PARTIDAS GENERALES:</t>
  </si>
  <si>
    <t>(A)</t>
  </si>
  <si>
    <t>(B)</t>
  </si>
  <si>
    <t>(C)</t>
  </si>
  <si>
    <t>(D)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</si>
  <si>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</si>
  <si>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</si>
  <si>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</si>
  <si>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</si>
  <si>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</si>
  <si>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</si>
  <si>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</si>
  <si>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</si>
  <si>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</si>
  <si>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</si>
  <si>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</si>
  <si>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</si>
  <si>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</si>
  <si>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</si>
  <si>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</si>
  <si>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</si>
  <si>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EDIFICIO DE ALOJAMIENTO (5 UDS)</t>
  </si>
  <si>
    <t>(E)</t>
  </si>
  <si>
    <t>Mts</t>
  </si>
  <si>
    <t>pa</t>
  </si>
  <si>
    <t xml:space="preserve">EQUIPOS </t>
  </si>
  <si>
    <t>Barra de 1000 Amps/3,</t>
  </si>
  <si>
    <t>Main Breaker de 800 Amps/3,</t>
  </si>
  <si>
    <t>Barra de 125 Amps/3,</t>
  </si>
  <si>
    <t>18 Espacios</t>
  </si>
  <si>
    <t>Mano de Obra Equipos</t>
  </si>
  <si>
    <t>ALIMENTADORES</t>
  </si>
  <si>
    <t>pl</t>
  </si>
  <si>
    <t>Registro de Alimentadores Secundarios en Block de 6</t>
  </si>
  <si>
    <t>Mano de Obra Alimentadores</t>
  </si>
  <si>
    <t>Salida Luminaria en Techo</t>
  </si>
  <si>
    <t>Salida Luminaria en Pared</t>
  </si>
  <si>
    <t>Salida Luminaria de Emergencia en Pared</t>
  </si>
  <si>
    <t>Salida Para Interruptor Doble Decorativo</t>
  </si>
  <si>
    <t>Salida de Tomacorriente Doble Polarizado Decorativo a 120 Vac</t>
  </si>
  <si>
    <t>Salida de Tomacorriente Polarizado a 208 Vac</t>
  </si>
  <si>
    <t>Salida Extractor de Aire a 120 Vac, 15 Amps, a 3.0m</t>
  </si>
  <si>
    <t>Salida de Sistema de Alarma Contra Incendio</t>
  </si>
  <si>
    <t>SISTEMA DE ATERRIZAJE</t>
  </si>
  <si>
    <t>Sistema Aterrizaje Cuarto Generador</t>
  </si>
  <si>
    <t>Pl</t>
  </si>
  <si>
    <t>Registro de Data en Block de 6</t>
  </si>
  <si>
    <t>Brazos de 6 pies con sus tornillos</t>
  </si>
  <si>
    <t xml:space="preserve">Curva PVC de 3/4" </t>
  </si>
  <si>
    <t>Zanja secundaria</t>
  </si>
  <si>
    <t>alambre secundario No. 8 THHN</t>
  </si>
  <si>
    <t>alambre secundario de Goma 14/3 THHN</t>
  </si>
  <si>
    <t xml:space="preserve">MUROS  DE BLOQUES </t>
  </si>
  <si>
    <t>TERMINACIONES DE SUPERFICIES</t>
  </si>
  <si>
    <t>TERMINACIONES DE PISOS</t>
  </si>
  <si>
    <t xml:space="preserve">PORTAJE  </t>
  </si>
  <si>
    <t xml:space="preserve">TERMINACIONES DE TECHOS </t>
  </si>
  <si>
    <t>ANTEPECHO</t>
  </si>
  <si>
    <t>PINTURA</t>
  </si>
  <si>
    <t>VARIOS</t>
  </si>
  <si>
    <t>M3n</t>
  </si>
  <si>
    <t>Suministro y compactación Material de Relleno  (caliche), e = 0.20 mts</t>
  </si>
  <si>
    <t>M3c</t>
  </si>
  <si>
    <t xml:space="preserve">Bote De Material Sobrante </t>
  </si>
  <si>
    <t>M3s</t>
  </si>
  <si>
    <t>Zapata Muros de  Bloques de 0.15 mts, hormigón fc=210 k/c2</t>
  </si>
  <si>
    <t>Zapatas Z1 de Columnas C1, hormigón fc=210 k/c2</t>
  </si>
  <si>
    <t>Viga de amarre VA, 0.15*0.30 hormigón fc=210 k/c2</t>
  </si>
  <si>
    <t>Viga de amarre VA1, 0.15*0.30 hormigón fc=210 k/c2, incluye dintel y vuelo según detalle</t>
  </si>
  <si>
    <t>Viga de amarre a nivel de piso, 0.15*0.20 hormigón fc=210 k/c2</t>
  </si>
  <si>
    <t>Columnas  C1, 0.150*0.30 hormigón fc=210 k/c2</t>
  </si>
  <si>
    <t>Dintel D, 0.15*0.30 hormigón fc=210 k/c2, 5 de 3/8</t>
  </si>
  <si>
    <t>Dintel D1, 0.15*0.30 hormigón fc=210 k/c2, 3 de 1/2 y 2 de 3/8</t>
  </si>
  <si>
    <t>Base de H.A. para planta de emergencia, a=1.00 mts y b=2.15 mts y e=0.50 mts, según detalle.</t>
  </si>
  <si>
    <t>Pañete Liso  Exterior</t>
  </si>
  <si>
    <t xml:space="preserve">Cantos </t>
  </si>
  <si>
    <t>Pañete Liso  Interior</t>
  </si>
  <si>
    <t>Pañete en Techos</t>
  </si>
  <si>
    <t>Piso de Hormigón fc=210 k/c2 Ø⅜@0.25, Frotado para planta de emergencia, e=0.10 mts, no incluye la base de la planta.</t>
  </si>
  <si>
    <t>Base de H.A. Frotado en techo para base de transformador, e=0.10 mts</t>
  </si>
  <si>
    <t>Puerta en tola galvanizada, 1.50*2.10</t>
  </si>
  <si>
    <t>P2</t>
  </si>
  <si>
    <t>Fino de Techo Plano</t>
  </si>
  <si>
    <t>Zabaletas</t>
  </si>
  <si>
    <t xml:space="preserve">Impermeabilizantes </t>
  </si>
  <si>
    <t>Muros Bloques de 15 x 20 x 40, 3/8 @0.80 SNP</t>
  </si>
  <si>
    <t>Pañete Exterior</t>
  </si>
  <si>
    <t>Pintura acrílica superior (dos manos)</t>
  </si>
  <si>
    <t>Acera Perimetral</t>
  </si>
  <si>
    <t>SUB-TOTAL PRELIMINARES:</t>
  </si>
  <si>
    <t>SUB-TOTAL PARTIDAS GENERALES:</t>
  </si>
  <si>
    <t>SUB - TOTAL 5TO  NIVEL (CAJA ESCALERA Y TERM. TECHOS):</t>
  </si>
  <si>
    <t>REVESTIMIENTO EN PARED:</t>
  </si>
  <si>
    <t>SUB-TOTAL PORTAJE:</t>
  </si>
  <si>
    <t>INSTALACIONES SANITARIAS  2DO NIVEL:</t>
  </si>
  <si>
    <t>INSTALACIONES SANITARIAS  1ER NIVEL:</t>
  </si>
  <si>
    <t>INSTALACIONES SANITARIAS  3ER NIVEL:</t>
  </si>
  <si>
    <t>INSTALACIONES SANITARIAS  4TO NIVEL:</t>
  </si>
  <si>
    <t>SUB-TOTAL: (A) GENERAL PARTIDAS GENERALES</t>
  </si>
  <si>
    <t>SUB-TOTAL:</t>
  </si>
  <si>
    <t>SUB-TOTAL :</t>
  </si>
  <si>
    <t>SUB-TOTAL EDIFICIO DE COMEDOR</t>
  </si>
  <si>
    <t>SUB-TOTAL EDIFICIOS DE TORRES</t>
  </si>
  <si>
    <t>SUB-TOTAL EDIFICIOS DE GARITAS</t>
  </si>
  <si>
    <t>SUB-TOTAL CANCHAS MIXTAS</t>
  </si>
  <si>
    <t>INSTALACIONES SANITARIAS EXTERIORES:</t>
  </si>
  <si>
    <t>SUB-TOTAL GENERAL</t>
  </si>
  <si>
    <t>GASTOS INDIRECTOS</t>
  </si>
  <si>
    <t>SEGUROS Y FIANZAS (4.50 %)</t>
  </si>
  <si>
    <t>GASTOS ADMINISTRATIVOS ( 3.00 % )</t>
  </si>
  <si>
    <t>SEGURIDAD OBRA (0.30%)</t>
  </si>
  <si>
    <t>CODIA (0.10%)</t>
  </si>
  <si>
    <t>IMPREVISTOS (5%)</t>
  </si>
  <si>
    <t>FONDO DE PENSIONES ( 1.00 %)</t>
  </si>
  <si>
    <t>Sub-Total Gastos Generales</t>
  </si>
  <si>
    <t>TOTAL GENERAL</t>
  </si>
  <si>
    <t>TRANSPORTE ( 1.5 % )</t>
  </si>
  <si>
    <t xml:space="preserve">Fumigación áreas de Construcción </t>
  </si>
  <si>
    <t xml:space="preserve">MOVIMIENTO DE TIERRA: </t>
  </si>
  <si>
    <t>HORMIGÓN ARMADO EN :</t>
  </si>
  <si>
    <t xml:space="preserve">Hormigón de Nivelación 140 kg/cm2, e=0.05 m  </t>
  </si>
  <si>
    <t xml:space="preserve">Columna C1 (30x30), Hormigón 280 kg/cm2  industrial </t>
  </si>
  <si>
    <t xml:space="preserve">Columna C2 (30x30), Hormigón 280 kg/cm2  industrial </t>
  </si>
  <si>
    <t xml:space="preserve">Columna C4 (30x30), Hormigón 280 kg/cm2  industrial </t>
  </si>
  <si>
    <t xml:space="preserve">Columna C5 (35x35), Hormigón 280 kg/cm2  industrial </t>
  </si>
  <si>
    <t xml:space="preserve">Muro M1, e=0.30mt, Hormigón 280 kg/cm2  industrial </t>
  </si>
  <si>
    <t xml:space="preserve">Pórtico P1 (30x45), Hormigón 280 kg/cm2  industrial </t>
  </si>
  <si>
    <t xml:space="preserve">Pórtico P2 (30x45), Hormigón 280 kg/cm2  industrial </t>
  </si>
  <si>
    <t xml:space="preserve">Pórtico P3 (30x45), Hormigón 280 kg/cm2  industrial </t>
  </si>
  <si>
    <t xml:space="preserve">Pórtico P4 (30x45), Hormigón 280 kg/cm2  industrial </t>
  </si>
  <si>
    <t xml:space="preserve">Pórtico P5 (30x45), Hormigón 280 kg/cm2  industrial </t>
  </si>
  <si>
    <t xml:space="preserve">Pórtico P6 (30x45), Hormigón 280 kg/cm2  industrial </t>
  </si>
  <si>
    <t xml:space="preserve">Pórtico P7 (30x45), Hormigón 280 kg/cm2  industrial </t>
  </si>
  <si>
    <t xml:space="preserve">Pórtico P7' (30x45), Hormigón 280 kg/cm2  industrial </t>
  </si>
  <si>
    <t xml:space="preserve">Pórtico P8 (30x45), Hormigón 280 kg/cm2  industrial </t>
  </si>
  <si>
    <t xml:space="preserve">Pórtico P9 (30x45), Hormigón 280 kg/cm2  industrial </t>
  </si>
  <si>
    <t xml:space="preserve">Pórtico P10 (30x45), Hormigón 280 kg/cm2  industrial </t>
  </si>
  <si>
    <t xml:space="preserve">Pórtico P11 (30x45), Hormigón 280 kg/cm2  industrial </t>
  </si>
  <si>
    <t xml:space="preserve">Pórtico P12 (30x45), Hormigón 280 kg/cm2  industrial </t>
  </si>
  <si>
    <t xml:space="preserve">Pórtico P13 (30x45), Hormigón 280 kg/cm2  industrial </t>
  </si>
  <si>
    <t xml:space="preserve">Pórtico P14 (30x45), Hormigón 280 kg/cm2  industrial </t>
  </si>
  <si>
    <t xml:space="preserve">Viga de escalera (30x45), Hormigón 280 kg/cm2  industrial </t>
  </si>
  <si>
    <t>Dinteles (15x30) de Hormigón 210 kg/cm2 a mano</t>
  </si>
  <si>
    <t xml:space="preserve">Rampa de escalera (H= 0.15mt), Hormigón 280 kg/cm2  industrial </t>
  </si>
  <si>
    <t xml:space="preserve">Losa celdas, Hormigón 280 kg/cm2  industrial e=0.15 mt </t>
  </si>
  <si>
    <t>Bloques de 6" SNP Ø 3/8@ 0.60m</t>
  </si>
  <si>
    <t>Bloques de 6" SNP Ø 3/8@ 0.80m</t>
  </si>
  <si>
    <t>Bloques de 4" SNP Ø 3/8@ 0.80m</t>
  </si>
  <si>
    <t>TERMINACIÓN DE SUPERFICIE:</t>
  </si>
  <si>
    <t>TERMINACIÓN DE PISOS :</t>
  </si>
  <si>
    <t>Piso pulido con Intralok Bonding Agent en áreas generales</t>
  </si>
  <si>
    <t>Piso con cerámica 30cm x 30cm en baño de Área Control y dentro de tina de Vertedero</t>
  </si>
  <si>
    <t>TERMINACIÓN DE ESCALERA :</t>
  </si>
  <si>
    <t>HERRERÍA :</t>
  </si>
  <si>
    <t>Puertas Batiente de Hierro Forrado de Tola en Patinillos</t>
  </si>
  <si>
    <t>Barrotes de Ø3/4" en Ventanas</t>
  </si>
  <si>
    <t>Ventanas Aluminio 0.60m x 0.60m</t>
  </si>
  <si>
    <t>Ventanas Aluminio 0.70m x 0.60m</t>
  </si>
  <si>
    <t>Ventanas Aluminio 1.40m x 1.45m</t>
  </si>
  <si>
    <t>Cristal de protección antivandalismo y seguridad CL - 400 resistente a la tensión y rotura transparente  grosor de película 100 micras en control</t>
  </si>
  <si>
    <t xml:space="preserve">Acrílica económica como base  </t>
  </si>
  <si>
    <t>Tope de granito natural chino, 3ml</t>
  </si>
  <si>
    <t>Plafón blanco en PVC área baño control</t>
  </si>
  <si>
    <t xml:space="preserve">Columna C6 (35x35), Hormigón 210 kg/cm2  industrial </t>
  </si>
  <si>
    <t xml:space="preserve">Pórtico P15 (35x45), Hormigón 280 kg/cm2  industrial </t>
  </si>
  <si>
    <t xml:space="preserve">Pórtico P16 (30x45), Hormigón 280 kg/cm2  industrial </t>
  </si>
  <si>
    <t xml:space="preserve">Pórtico P17 (30x45), Hormigón 280 kg/cm2  industrial </t>
  </si>
  <si>
    <t xml:space="preserve">Pórtico P18 (30x45), Hormigón 280 kg/cm2  industrial </t>
  </si>
  <si>
    <t xml:space="preserve">Pórtico P19 (30x45), Hormigón 280 kg/cm2  industrial </t>
  </si>
  <si>
    <t xml:space="preserve">Pórtico P20 (30x45), Hormigón 280 kg/cm2  industrial </t>
  </si>
  <si>
    <t xml:space="preserve">Pórtico P21 (30x45), Hormigón 280 kg/cm2  industrial </t>
  </si>
  <si>
    <t xml:space="preserve">Pórtico P22 (30x45), Hormigón 280 kg/cm2  industrial </t>
  </si>
  <si>
    <t xml:space="preserve">Pórtico P23 (30x45), Hormigón 280 kg/cm2  industrial </t>
  </si>
  <si>
    <t xml:space="preserve">Pórtico P24 (30x45), Hormigón 280 kg/cm2  industrial </t>
  </si>
  <si>
    <t xml:space="preserve">Pórtico P25 (30x45), Hormigón 280 kg/cm2  industrial </t>
  </si>
  <si>
    <t xml:space="preserve">Pórtico P26 (30x45), Hormigón 280 kg/cm2  industrial </t>
  </si>
  <si>
    <t xml:space="preserve">Pórtico P27 (30x45), Hormigón 280 kg/cm2  industrial </t>
  </si>
  <si>
    <t xml:space="preserve">Pórtico P28 (30x45), Hormigón 280 kg/cm2  industrial </t>
  </si>
  <si>
    <t xml:space="preserve">Pórtico P29 (30x45), Hormigón 280 kg/cm2  industrial </t>
  </si>
  <si>
    <t xml:space="preserve">Pórtico P30 (30x45), Hormigón 280 kg/cm2  industrial </t>
  </si>
  <si>
    <t xml:space="preserve">Pórtico P31 (30x45), Hormigón 280 kg/cm2  industrial </t>
  </si>
  <si>
    <t xml:space="preserve">Viga V1 (30x45), Hormigón 280 kg/cm2  industrial </t>
  </si>
  <si>
    <t xml:space="preserve">Rampa de escalera (H= 0.15mt), Hormigón 210 kg/cm2  industrial </t>
  </si>
  <si>
    <t>Bloques de 6" Ø 3/8@ 0.80m para tope de granito y antepecho</t>
  </si>
  <si>
    <t xml:space="preserve">Bloques de 4" SNP 3/8@ 0.80m </t>
  </si>
  <si>
    <t xml:space="preserve">Columna C3 (30x30), Hormigón 280 kg/cm2  industrial </t>
  </si>
  <si>
    <t xml:space="preserve">Pórtico P32 (30x45), Hormigón 280 kg/cm2  industrial </t>
  </si>
  <si>
    <t>Losa garita lado derecho, Hormigón 280 kg/cm2 industrial e=0.12 mt. Incl. Vuelo inferior de garita, e=0.15 mt</t>
  </si>
  <si>
    <t>Vuelo superior y Viga VT de garita lado derecho, Hormigón 280 kg/cm2 industrial e=0.12 mt</t>
  </si>
  <si>
    <t>Losa garita lado izquierdo, Hormigón 280 kg/cm2 industrial e=0.12 mt. Incl. Vuelo inferior de garita, e=0.15 mt</t>
  </si>
  <si>
    <t>Vuelo superior y Viga VT de garita lado izquierdo, Hormigón 280 kg/cm2 industrial e=0.12 mt</t>
  </si>
  <si>
    <t>Losa caseta baterías, Hormigón 280 kg/cm2 industrial e=0.12 mt. Incl. Vuelo inferior de caseta, e=0.15 mt</t>
  </si>
  <si>
    <t>Vuelo superior y Viga VT de caseta baterías, Hormigón 280 kg/cm2 industrial e=0.12 mt</t>
  </si>
  <si>
    <t>Losa de caja de escalera, Hormigón 280 kg/cm2 industrial e=0.15 mt. Incl. Vuelo inferior de caja de escaleras e=0.15 mt</t>
  </si>
  <si>
    <t>Vuelo superior y Viga VT de caja de escaleras, Hormigón 280 kg/cm2 industrial e=0.12 mt</t>
  </si>
  <si>
    <t xml:space="preserve">Bloques de 6" SNP Ø 3/8@ 0.80 </t>
  </si>
  <si>
    <t>Pañete exterior (2 manos)</t>
  </si>
  <si>
    <t>PORTAJE :</t>
  </si>
  <si>
    <t>Puerta Polimetal 0.90x2.10</t>
  </si>
  <si>
    <t>Puerta Batiente de Tola</t>
  </si>
  <si>
    <t>Barrotes horizontales Ø 3/8"@0.10m en huecos de Garita</t>
  </si>
  <si>
    <t>TERMINACIÓN DE TECHO :</t>
  </si>
  <si>
    <t>Impermeabilizante, Lona Asfáltica Granulada en poliéster 4 kilo, 2.8 mm, incluye Primer. Siete años de garantía.</t>
  </si>
  <si>
    <t>SUB - TOTAL TERCER  NIVEL (CAJA ESCALERA Y TERM. TECHOS)</t>
  </si>
  <si>
    <t>INSTALACIÓN SANITARIA</t>
  </si>
  <si>
    <t>Columna de ventilación 3''. Suministro de materiales e instalación de columna de ventilación de descarga de agua residual 3'' PVC sdr-26 .</t>
  </si>
  <si>
    <t>SUB - TOTAL 1RO AL 3ER NIVEL</t>
  </si>
  <si>
    <t>3ER NIVEL (CAJA ESCALERA, GARITAS Y TERM. TECHOS)</t>
  </si>
  <si>
    <t>INSTALACIÓN SANITARIA 1ER NIVEL</t>
  </si>
  <si>
    <t>INSTALACIÓN SANITARIA 2DO NIVEL</t>
  </si>
  <si>
    <t>Bote producto de excavación</t>
  </si>
  <si>
    <t xml:space="preserve">Zapata de Muro para bloques de 4", Hormigón 210 kg/cm2  industrial </t>
  </si>
  <si>
    <t xml:space="preserve">Zapata de Muro para bloques de 6", Hormigón 210 kg/cm2  industrial </t>
  </si>
  <si>
    <t xml:space="preserve">Columna C1 (30x30), Hormigón 240 kg/cm2  industrial </t>
  </si>
  <si>
    <t xml:space="preserve">Columna C2 (30x30), Hormigón 240 kg/cm2  industrial </t>
  </si>
  <si>
    <t xml:space="preserve">Pórtico P1 (30x45), Hormigón 240 kg/cm2  industrial </t>
  </si>
  <si>
    <t xml:space="preserve">Pórtico P3 (30x45), Hormigón 240 kg/cm2  industrial </t>
  </si>
  <si>
    <t xml:space="preserve">Pórtico P4 (30x45), Hormigón 240 kg/cm2  industrial </t>
  </si>
  <si>
    <t xml:space="preserve">Viga riostra VR1 (35x50), Hormigón 210 kg/cm2  industrial </t>
  </si>
  <si>
    <t xml:space="preserve">Losa de techo, Hormigón 240 kg/cm2  industrial e=0.15 mt </t>
  </si>
  <si>
    <t>Vuelos de H.A, Hormigón Industrial 240 kg/cm2 L = 45 cm</t>
  </si>
  <si>
    <t>Dintel Corrido DC (15x30), Hormigón 210 kg/cm2 vaciado a mano</t>
  </si>
  <si>
    <t>Dintel Di (15x30), Hormigón 210 kg/cm2 vaciado a mano</t>
  </si>
  <si>
    <t>Bloques de 4" BNP Ø3/8@ 0.80mt</t>
  </si>
  <si>
    <t>Bloques de 4" SNP Ø3/8@ 0.80mt</t>
  </si>
  <si>
    <t>Bloques de 6" BNP Ø3/8@ 0.60mt</t>
  </si>
  <si>
    <t>Bloques de 6" SNP Ø3/8@ 0.60mt</t>
  </si>
  <si>
    <t>Bloques de 6" para antepecho  Ø3/8@ 0.80mt</t>
  </si>
  <si>
    <t>Violinado exterior sobre muro</t>
  </si>
  <si>
    <t>Violinado interior sobre muro</t>
  </si>
  <si>
    <t>Torta de hormigón de base e=0.15mt</t>
  </si>
  <si>
    <t>Piso de granito fondo blanco 30cm x 30cm</t>
  </si>
  <si>
    <t>Zócalos granito fondo blanco (7cm x 30cm)</t>
  </si>
  <si>
    <t>Pulido y brillado de pisos granito fondo blanco</t>
  </si>
  <si>
    <t xml:space="preserve">PUERTAS : </t>
  </si>
  <si>
    <t>Puerta Polimetal 0.60m x 2.10m</t>
  </si>
  <si>
    <t>Puerta Polimetal 0.75m x 2.10m</t>
  </si>
  <si>
    <t>Puerta Polimetal 0.90m x 2.10m</t>
  </si>
  <si>
    <t>Puerta Polimetal 1.00m x 2.10m</t>
  </si>
  <si>
    <t>Puerta Polimetal Doble 1.75m x 2.10m</t>
  </si>
  <si>
    <t>Tope de granito natural chino, 3.10m x 0.55m</t>
  </si>
  <si>
    <t>Tope de granito natural chino, 1.00m x 0.55m</t>
  </si>
  <si>
    <t>Colocación de poliuretano de 1" en juntas</t>
  </si>
  <si>
    <t>Muros de bloques 6"</t>
  </si>
  <si>
    <t>Pañete en bloques de 6"</t>
  </si>
  <si>
    <t>Fino de mezcla para techo plano</t>
  </si>
  <si>
    <t>Fino de mezcla para techo inclinado</t>
  </si>
  <si>
    <t>SUB-TOTAL GENERAL INSTALACIONES SANITARIAS</t>
  </si>
  <si>
    <t>INSTALACIÓN ELÉCTRICA</t>
  </si>
  <si>
    <t>EQUIPOS</t>
  </si>
  <si>
    <t>12 Espacios</t>
  </si>
  <si>
    <t>Barra de 150 Amps/3,</t>
  </si>
  <si>
    <t>32 Espacios</t>
  </si>
  <si>
    <t>SALIDAS ELÉCTRICAS</t>
  </si>
  <si>
    <t>Salida Para Interruptor Sencillo Decorativo</t>
  </si>
  <si>
    <t>Salida Para Interruptor Sencillo Decorativo 3W</t>
  </si>
  <si>
    <t>Salida de Tomacorriente Doble Polarizado WP a 120 Vac</t>
  </si>
  <si>
    <t>Salida de Tomacorriente Doble Polarizado Decorativo a 120 Vac Sobre Meseta</t>
  </si>
  <si>
    <t>Salida Manejadora Tipo Cassete de Aire Acondicionado a 240Vac 15Amps,</t>
  </si>
  <si>
    <t>Salida Para Unidad Condensador de Aire Acondicionado a 208Vac 30Amps,</t>
  </si>
  <si>
    <t>Salida Para Unidad Condensador de Aire Acondicionado a 208Vac 50Amps,</t>
  </si>
  <si>
    <t>Salida de Data</t>
  </si>
  <si>
    <t>SISTEMA ATERRIZAJE</t>
  </si>
  <si>
    <t>Sistema Aterrizaje Edificio Talleres en Delta</t>
  </si>
  <si>
    <t>ACOMETIDA DATA/TELÉFONO</t>
  </si>
  <si>
    <t>Losa inclinada de H.A en entrada, Hormigón Industrial 240 kg/cm2, eprom = 0.16</t>
  </si>
  <si>
    <r>
      <rPr>
        <b/>
        <sz val="12"/>
        <rFont val="Arial"/>
        <family val="2"/>
      </rPr>
      <t>Inodoro sencillo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blanco.</t>
    </r>
    <r>
      <rPr>
        <sz val="12"/>
        <rFont val="Arial"/>
        <family val="2"/>
      </rPr>
      <t xml:space="preserve"> Suministro e instalación de Inodoro. Incluye conexión de Instalaciones Sanitarias según planos.</t>
    </r>
  </si>
  <si>
    <r>
      <rPr>
        <b/>
        <sz val="12"/>
        <rFont val="Arial"/>
        <family val="2"/>
      </rPr>
      <t>Fregadero doble.</t>
    </r>
    <r>
      <rPr>
        <sz val="12"/>
        <rFont val="Arial"/>
        <family val="2"/>
      </rPr>
      <t xml:space="preserve"> Suministro e instalación de Inodoro. Incluye conexión de Instalaciones Sanitarias según planos.</t>
    </r>
  </si>
  <si>
    <r>
      <rPr>
        <b/>
        <sz val="12"/>
        <rFont val="Arial"/>
        <family val="2"/>
      </rPr>
      <t>Válvula de paso 3/4'</t>
    </r>
    <r>
      <rPr>
        <sz val="12"/>
        <rFont val="Arial"/>
        <family val="2"/>
      </rPr>
      <t>' esférica de palanca. Suministro e instalación de llave de paso de presión de 3/4''.</t>
    </r>
  </si>
  <si>
    <r>
      <rPr>
        <b/>
        <sz val="12"/>
        <rFont val="Arial"/>
        <family val="2"/>
      </rPr>
      <t>Válvula de paso 2'</t>
    </r>
    <r>
      <rPr>
        <sz val="12"/>
        <rFont val="Arial"/>
        <family val="2"/>
      </rPr>
      <t>' esférica de palanca. Suministro e instalación de llave de paso de presión de 2''.</t>
    </r>
  </si>
  <si>
    <r>
      <rPr>
        <b/>
        <sz val="12"/>
        <rFont val="Arial"/>
        <family val="2"/>
      </rPr>
      <t>Desagüe de piso.</t>
    </r>
    <r>
      <rPr>
        <sz val="12"/>
        <rFont val="Arial"/>
        <family val="2"/>
      </rPr>
      <t xml:space="preserve"> Suministro e instalación de desagüe de piso de 2''  en PVC  según especificado en planos de Instalaciones Sanitarias.</t>
    </r>
  </si>
  <si>
    <r>
      <t xml:space="preserve">Bajantes de descarga Pluv. 4''. </t>
    </r>
    <r>
      <rPr>
        <sz val="12"/>
        <rFont val="Arial"/>
        <family val="2"/>
      </rPr>
      <t>Suministro de materiales e instalación de bajantes de descarga pluvial de 4'' PVC sdr-26 .</t>
    </r>
  </si>
  <si>
    <r>
      <t xml:space="preserve">Columna de ventilación 3''. </t>
    </r>
    <r>
      <rPr>
        <sz val="12"/>
        <rFont val="Arial"/>
        <family val="2"/>
      </rPr>
      <t>Suministro de materiales e instalación de columna de ventilación de descarga de agua residual 4'' PVC sdr-26 .</t>
    </r>
  </si>
  <si>
    <r>
      <t xml:space="preserve">Tapón Registro 4''. </t>
    </r>
    <r>
      <rPr>
        <sz val="12"/>
        <rFont val="Arial"/>
        <family val="2"/>
      </rPr>
      <t xml:space="preserve">Suministro de materiales e instalación de tapón registro PVC según especificaciones en planos de Instalaciones Sanitarias.  </t>
    </r>
  </si>
  <si>
    <r>
      <t xml:space="preserve">Desagüe Pluvial en techo plano. </t>
    </r>
    <r>
      <rPr>
        <sz val="12"/>
        <rFont val="Arial"/>
        <family val="2"/>
      </rPr>
      <t xml:space="preserve">Suministro de materiales e instalación de desagüe pluvial en techo plano según especificaciones en planos de Instalaciones Sanitarias.  </t>
    </r>
  </si>
  <si>
    <r>
      <t xml:space="preserve">Ventilación en techo. </t>
    </r>
    <r>
      <rPr>
        <sz val="12"/>
        <color theme="1"/>
        <rFont val="Arial"/>
        <family val="2"/>
      </rPr>
      <t xml:space="preserve">Suministro de materiales e instalación de Ventilación en techo según especificaciones en Planos de Instalaciones Sanitarias.  </t>
    </r>
  </si>
  <si>
    <t>1 NIVEL</t>
  </si>
  <si>
    <t>SUB-TOTAL 1 NIVEL:</t>
  </si>
  <si>
    <t xml:space="preserve"> 1 NIVEL</t>
  </si>
  <si>
    <t>SUB-TOTAL EDIFICIO TALLER EDUCATIVO A:</t>
  </si>
  <si>
    <t>SUB-TOTAL INSTALACIONES ELÉCTRICAS:</t>
  </si>
  <si>
    <t xml:space="preserve">Pórtico P5 (30x45), Hormigón 240 kg/cm2  industrial </t>
  </si>
  <si>
    <t>Careteo</t>
  </si>
  <si>
    <t>Muros de bloques 6''</t>
  </si>
  <si>
    <t>Fino de mezcla en Techo Plano</t>
  </si>
  <si>
    <t>Blocks en Antepecho</t>
  </si>
  <si>
    <t>INSTALACIONES SANITARIAS</t>
  </si>
  <si>
    <t xml:space="preserve">UDS </t>
  </si>
  <si>
    <t>Limpieza inicial y acondicionamiento del área</t>
  </si>
  <si>
    <t>ITBIS DE HONORARIOS, Norma 07-07de la DGII(1.18%)</t>
  </si>
  <si>
    <t xml:space="preserve">Hormigón de Nivelación 140 kg/cm2 , e=0.05m  </t>
  </si>
  <si>
    <t xml:space="preserve">Columna C1 (30x30), Hormigón 240 kg/cm2  industrial  </t>
  </si>
  <si>
    <t xml:space="preserve">Pórtico P1X (30x45), Hormigón 240 kg/cm2  industrial  </t>
  </si>
  <si>
    <t xml:space="preserve">Pórtico P3Y (30x45), Hormigón 240 kg/cm2  industrial </t>
  </si>
  <si>
    <t xml:space="preserve">Pórtico P4Y (30x45), Hormigón 240 kg/cm2  industrial </t>
  </si>
  <si>
    <t>Viga riostra R1 (35X50), Hormigón 210 kg/cm2  industrial</t>
  </si>
  <si>
    <t xml:space="preserve">Losas, Hormigón 210 kg/cm2  industrial e=0.15 mt </t>
  </si>
  <si>
    <t>Dintel di (.15x.30)mt</t>
  </si>
  <si>
    <t>Vuelos en ventana ancho= 0.60mt</t>
  </si>
  <si>
    <t>Vuelos en puerta ancho= 1.65mt</t>
  </si>
  <si>
    <t>Bloques de 6" SNP 3/8@ 0.60mt</t>
  </si>
  <si>
    <t xml:space="preserve">Fraguache </t>
  </si>
  <si>
    <t>Pañete liso Interior Sobre Muros</t>
  </si>
  <si>
    <t>Pañete liso Exterior Sobre muros</t>
  </si>
  <si>
    <t>Violinado en muros</t>
  </si>
  <si>
    <t>REVESTIMIENTO EN PARED DE BAÑO</t>
  </si>
  <si>
    <t>Puerta polimetal (.75*2.10)mt</t>
  </si>
  <si>
    <t>Puerta polimetal (.80*2.10)mt</t>
  </si>
  <si>
    <t xml:space="preserve">Salomónica de aluminio blanca AA cal.40 </t>
  </si>
  <si>
    <t>Salida Para Unidad Condensador de Aire Acondicionado a 208Vac 40Amps,</t>
  </si>
  <si>
    <t>Sistema Aterrizaje Edificio Dispensario Medico en Delta</t>
  </si>
  <si>
    <t>m2</t>
  </si>
  <si>
    <t>SUB-TOTAL EDIFICIO DE DISPENSARIO MEDICO:</t>
  </si>
  <si>
    <t xml:space="preserve">Excavación de Fundaciones y Viga Riostra H=0.50mt </t>
  </si>
  <si>
    <t>Relleno Granular Compactado debajo de Torta piso E=0.20mt</t>
  </si>
  <si>
    <t xml:space="preserve">Zapata de Muros de 6'',Hormigón 210 kg/cm2 industrial </t>
  </si>
  <si>
    <t xml:space="preserve">Zapata de MHA Z1, Hormigón 210 kg/cm2 industrial </t>
  </si>
  <si>
    <t xml:space="preserve">Zapata escalera E=0.30mt , Hormigón 210 kg/cm2  industrial </t>
  </si>
  <si>
    <t xml:space="preserve">Columna C1 (30x30), Hormigón 280 kg/cm2  industrial  </t>
  </si>
  <si>
    <t xml:space="preserve">Columna C2 (30x30), Hormigón 280 kg/cm2  industrial , </t>
  </si>
  <si>
    <t xml:space="preserve">Columna C4 (40x40), Hormigón 280 kg/cm2  industrial </t>
  </si>
  <si>
    <t xml:space="preserve">Muro M1HA, e=0.30mt , Hormigón 280 kg/cm2  industrial  </t>
  </si>
  <si>
    <t xml:space="preserve">Viga Riostra VR1 (35x50), Hormigón 210 kg/cm2  industrial </t>
  </si>
  <si>
    <t xml:space="preserve">Viga Escalera (35x15), Hormigón 280 kg/cm2  industrial </t>
  </si>
  <si>
    <t>Vuelos Ancho=0.50mt en Acceso a Edificio</t>
  </si>
  <si>
    <t xml:space="preserve">Losa Maciza, Hormigón 280 kg/cm2  industrial e=0.15 mt </t>
  </si>
  <si>
    <r>
      <rPr>
        <sz val="12"/>
        <color theme="1"/>
        <rFont val="Arial"/>
        <family val="2"/>
      </rPr>
      <t>Bloques de 6" BNP Ø 3/8</t>
    </r>
    <r>
      <rPr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@ 0.60 </t>
    </r>
  </si>
  <si>
    <t>Bloques de 6" SNP Ø 3/8 @ 0.60</t>
  </si>
  <si>
    <t>Pañete sobre superficie de Hormigón</t>
  </si>
  <si>
    <t>Cantos y Mochetas</t>
  </si>
  <si>
    <t xml:space="preserve">Piso Porcelanato 30cm x 30cm, en Baño Control </t>
  </si>
  <si>
    <t>Blocks en Antepecho Acceso A Edificio</t>
  </si>
  <si>
    <t>Fino En Techo Acceso A Edificio</t>
  </si>
  <si>
    <t>Impermeabilizante en Losa Acceso A Edificio</t>
  </si>
  <si>
    <t xml:space="preserve">Zabaleta </t>
  </si>
  <si>
    <t>Paneles fijos de Barrotes de Ø ¾ ¨ en Ventanas</t>
  </si>
  <si>
    <t>Puertas 3.74mt X 2.40mt en Hierro de Ø 3/4'', Dos paneles fijos con Puerta Central corrediza</t>
  </si>
  <si>
    <t>Puertas 3.90mt X 2.40mt en Hierro de Ø 3/4, Panel con Puerta Corrediza</t>
  </si>
  <si>
    <t>Puertas 3.00mt X 2.40mt en Hierro de Ø 3/4'', Un panel con Puerta Corrediza</t>
  </si>
  <si>
    <t>Puertas 1.00mt X 2.40mt en Hierro forrado de Tola, Dos Hojas de Puerta Batiente</t>
  </si>
  <si>
    <t>Puertas 1.70mt X 2.40mt  en Hierro forrado de Tola, Dos Hojas de Puerta Batiente</t>
  </si>
  <si>
    <t>Puertas 1.70mt X 2.40mt en Hierro de 3/4'', Una Hoja de Puerta Corrediza</t>
  </si>
  <si>
    <t>Puertas 1.00mt X 2.10mt, Polimetal Lisa</t>
  </si>
  <si>
    <t>Puertas 0.80mt X 2.10mt, Polimetal Lisa</t>
  </si>
  <si>
    <t>Bajantes de descarga Pluv. 2''. Suministro de materiales e instalación de bajantes de descarga pluvial de 2'' PVC sdr-26 .</t>
  </si>
  <si>
    <t xml:space="preserve">Columna C1 (30x30), Hormigón 280 kg/cm2  industrial , </t>
  </si>
  <si>
    <t>Columna C3 (30x30), Hormigón 280 kg/cm2  industrial ,</t>
  </si>
  <si>
    <t>Muro M1HA, e=0.30mt , Hormigón 280 kg/cm2  industrial</t>
  </si>
  <si>
    <t xml:space="preserve">Viga de escalera (30x15), Hormigón 280 kg/cm2  industrial </t>
  </si>
  <si>
    <t xml:space="preserve">Bloques de 6" SNP Ø 3/8@ 0.60 </t>
  </si>
  <si>
    <t>Puertas 3.74mt X 2.40mt en Hierro de Ø 3/4'', Dos panel fijo con Puerta Central corrediza</t>
  </si>
  <si>
    <t>Tope de granito natural chino, 2.5 ml</t>
  </si>
  <si>
    <t>INSTALACIONES SANITARIAS 2DO N</t>
  </si>
  <si>
    <t>3RO N (CAJA ESCALERA Y TERM. TECHOS)</t>
  </si>
  <si>
    <t xml:space="preserve">Columna C3 (30x30), Hormigón 280 kg/cm2  industrial , </t>
  </si>
  <si>
    <t xml:space="preserve">Losa Caja Escalera y Vuelo Inferior H=0.50mt, Hormigón 280 kg/cm2  industrial e=0.15 mt </t>
  </si>
  <si>
    <t xml:space="preserve">Losa Garitas y Vuelo Inferior H=0.50mt, Hormigón 280 kg/cm2  industrial e=0.15 mt </t>
  </si>
  <si>
    <t>Pañete exterior en Muros</t>
  </si>
  <si>
    <t>Pañete interior en Muros</t>
  </si>
  <si>
    <t>Puerta 0.90mt, Polimetal Lisa</t>
  </si>
  <si>
    <t>Puerta 1.00mt, Polimetal Lisa</t>
  </si>
  <si>
    <t xml:space="preserve">Ventanas Hierro 3/4'' 2.50mt X 1.10mt </t>
  </si>
  <si>
    <t xml:space="preserve">Ventanas Hierro 3/4'' 1.85mt X 1.10mt </t>
  </si>
  <si>
    <t xml:space="preserve">Ventanas Hierro 3/4'' 1.20mt X 1.10mt </t>
  </si>
  <si>
    <t xml:space="preserve">Fino de mezcla en Techo Plano </t>
  </si>
  <si>
    <t>Zabaleta de Techo</t>
  </si>
  <si>
    <t>INSTALACIONES SANITARIAS EN TECHO</t>
  </si>
  <si>
    <t>SUB-TOTAL 1ER NIVEL:</t>
  </si>
  <si>
    <t>INSTALACIONES SANITARIAS 1ER NIVEL</t>
  </si>
  <si>
    <t>SUB-TOTAL SANITARIA 1ER NIVEL:</t>
  </si>
  <si>
    <t>SUB-TOTAL 2DO NIVEL:</t>
  </si>
  <si>
    <t>SUB-SANITARIA 2DO NIVEL:</t>
  </si>
  <si>
    <t>SUB - TOTAL:</t>
  </si>
  <si>
    <t>SUB - TOTAL 1RO AL 3ER NIVEL:</t>
  </si>
  <si>
    <t>SUB-TOTAL 3ER NIVEL:</t>
  </si>
  <si>
    <t>SUB - TOTAL SANITARIA TECHO:</t>
  </si>
  <si>
    <r>
      <rPr>
        <b/>
        <sz val="12"/>
        <color theme="1"/>
        <rFont val="Arial"/>
        <family val="2"/>
      </rPr>
      <t>Desagüe de piso.</t>
    </r>
    <r>
      <rPr>
        <sz val="12"/>
        <color theme="1"/>
        <rFont val="Arial"/>
        <family val="2"/>
      </rPr>
      <t xml:space="preserve"> Suministro e instalación de desagüe de piso de 2''  en PVC  según especificado en planos de Instalaciones Sanitarias.</t>
    </r>
  </si>
  <si>
    <r>
      <rPr>
        <b/>
        <sz val="12"/>
        <color theme="1"/>
        <rFont val="Arial"/>
        <family val="2"/>
      </rPr>
      <t>Válvula de paso 3/4'</t>
    </r>
    <r>
      <rPr>
        <sz val="12"/>
        <color theme="1"/>
        <rFont val="Arial"/>
        <family val="2"/>
      </rPr>
      <t>' esférica de palanca. Suministro e instalación de llave de paso de presión de 3/4''.</t>
    </r>
  </si>
  <si>
    <r>
      <rPr>
        <b/>
        <sz val="12"/>
        <color theme="1"/>
        <rFont val="Arial"/>
        <family val="2"/>
      </rPr>
      <t>Válvula de paso 2''</t>
    </r>
    <r>
      <rPr>
        <sz val="12"/>
        <color theme="1"/>
        <rFont val="Arial"/>
        <family val="2"/>
      </rPr>
      <t xml:space="preserve"> esférica de palanca. Suministro e instalación de llave de paso de presión de 4''</t>
    </r>
  </si>
  <si>
    <r>
      <rPr>
        <b/>
        <sz val="12"/>
        <color theme="1"/>
        <rFont val="Arial"/>
        <family val="2"/>
      </rPr>
      <t>Columnas Agua fría 3/4''</t>
    </r>
    <r>
      <rPr>
        <sz val="12"/>
        <color theme="1"/>
        <rFont val="Arial"/>
        <family val="2"/>
      </rPr>
      <t>. Suministro de materiales e instalación de columna de agua fría 3/4'' PVC sch-40.</t>
    </r>
  </si>
  <si>
    <r>
      <t>Columnas Agua fría 2''.</t>
    </r>
    <r>
      <rPr>
        <sz val="12"/>
        <color theme="1"/>
        <rFont val="Arial"/>
        <family val="2"/>
      </rPr>
      <t xml:space="preserve">  Suministro de materiales e instalación de columna de agua fría 2'' PVC sch-40.</t>
    </r>
  </si>
  <si>
    <r>
      <t>Bajante de descarga Res. 4''.</t>
    </r>
    <r>
      <rPr>
        <sz val="12"/>
        <color theme="1"/>
        <rFont val="Arial"/>
        <family val="2"/>
      </rPr>
      <t>Suministro de materiales e instalación de bajante de descarga de agua residual 4'' PVC sdr-26 .</t>
    </r>
  </si>
  <si>
    <r>
      <t xml:space="preserve">Columna de ventilación 3''. </t>
    </r>
    <r>
      <rPr>
        <sz val="12"/>
        <color theme="1"/>
        <rFont val="Arial"/>
        <family val="2"/>
      </rPr>
      <t>Suministro de materiales e instalación de columna de ventilación de descarga de agua residual 3'' PVC sdr-26 .</t>
    </r>
  </si>
  <si>
    <r>
      <t xml:space="preserve">Bajantes de descarga Pluv. 2''. </t>
    </r>
    <r>
      <rPr>
        <sz val="12"/>
        <color theme="1"/>
        <rFont val="Arial"/>
        <family val="2"/>
      </rPr>
      <t>Suministro de materiales e instalación de bajantes de descarga pluvial de 2'' PVC sdr-26.</t>
    </r>
  </si>
  <si>
    <r>
      <t xml:space="preserve">Bajantes de descarga Pluv. 4''. </t>
    </r>
    <r>
      <rPr>
        <sz val="12"/>
        <color theme="1"/>
        <rFont val="Arial"/>
        <family val="2"/>
      </rPr>
      <t>Suministro de materiales e instalación de bajantes de descarga pluvial de 4'' PVC sdr-26 .</t>
    </r>
  </si>
  <si>
    <r>
      <t xml:space="preserve">Tapón Registro 4''. </t>
    </r>
    <r>
      <rPr>
        <sz val="12"/>
        <color theme="1"/>
        <rFont val="Arial"/>
        <family val="2"/>
      </rPr>
      <t xml:space="preserve">Suministro de materiales e instalación de tapón registro PVC según especificaciones en planos de Instalaciones Sanitarias.  </t>
    </r>
  </si>
  <si>
    <r>
      <t xml:space="preserve">Desagüe Pluvial en techo plano. </t>
    </r>
    <r>
      <rPr>
        <sz val="12"/>
        <color theme="1"/>
        <rFont val="Arial"/>
        <family val="2"/>
      </rPr>
      <t xml:space="preserve">Suministro de materiales e instalación de desagüe pluvial en techo plano según especificaciones en planos de Instalaciones Sanitarias.  </t>
    </r>
  </si>
  <si>
    <t>INSTALACIÓN SANITARIA 3ER NIVEL</t>
  </si>
  <si>
    <r>
      <t xml:space="preserve">Bajantes de descarga Pluv. 2''. </t>
    </r>
    <r>
      <rPr>
        <sz val="12"/>
        <color theme="1"/>
        <rFont val="Arial"/>
        <family val="2"/>
      </rPr>
      <t>Suministro de materiales e instalación de bajantes de descarga pluvial de 2'' PVC sdr-26 . Incluye rejilla y terminación en techo.</t>
    </r>
  </si>
  <si>
    <t>SUB-TOTAL INSTALACIÓN SANITARIA 3ER NIVEL:</t>
  </si>
  <si>
    <t>SUB-TOTAL INSTALACIÓN SANITARIA 1ER AL 3ER NIVEL:</t>
  </si>
  <si>
    <t>SUB - TOTAL INSTALACIÓN SANITARIA 1ER NIVEL:</t>
  </si>
  <si>
    <t>SUB - TOTAL INSTALACIÓN SANITARIA 2DO NIVEL:</t>
  </si>
  <si>
    <t>Relleno caliche: Suministro, regado, nivelado y compactado, en capas de 0.20 mts con equipos.</t>
  </si>
  <si>
    <t>PAVIMENTO</t>
  </si>
  <si>
    <t>Terminación de sub-rasante</t>
  </si>
  <si>
    <t>ACERAS Y CONTENES</t>
  </si>
  <si>
    <t>Excavación de material no clasificado</t>
  </si>
  <si>
    <t>PRESUPUESTO NO. 077-2018</t>
  </si>
  <si>
    <t>FECHA: 13 de OCTUBRE del 2018</t>
  </si>
  <si>
    <t>Demolición y remoción de estructuras existentes</t>
  </si>
  <si>
    <t>Desmantelamiento y remoción de estructuras existentes</t>
  </si>
  <si>
    <t>VERJAS PERIMETRALES EXTERIORES DE 4 MTS, INCLUYE DOS VIGAS DE AMARRE SNT + UNA VIGA AMARRE BNT + MALLA CICLÓNICA DE 6' CON ALAMBRE DE TRINCHERA ( 1,171.99 ml):</t>
  </si>
  <si>
    <t>Excavación de Fundaciones</t>
  </si>
  <si>
    <t xml:space="preserve">Zapata Z1, Hormigón 210 kg/cm2 industrial </t>
  </si>
  <si>
    <t xml:space="preserve">Zapata Z5  Hormigón 210 kg/cm2  industrial </t>
  </si>
  <si>
    <t xml:space="preserve">Zapata Z6  Hormigón 210 kg/cm2  industrial </t>
  </si>
  <si>
    <t xml:space="preserve">Zapata Z7  Hormigón 210 kg/cm2  industrial </t>
  </si>
  <si>
    <t xml:space="preserve">Zapata Z8  Hormigón 210 kg/cm2  industrial </t>
  </si>
  <si>
    <t xml:space="preserve">Zapata Z9  Hormigón 210 kg/cm2  industrial </t>
  </si>
  <si>
    <t xml:space="preserve">Zapata de Muros de Bloques de 6'', Hormigón 210 kg/cm2  industrial </t>
  </si>
  <si>
    <t xml:space="preserve">Columna C2 (40x30), Hormigón 280 kg/cm2  industrial </t>
  </si>
  <si>
    <t xml:space="preserve">Columna C3 (40x30), Hormigón 280 kg/cm2  industrial </t>
  </si>
  <si>
    <t xml:space="preserve">Columna C4 (40x30), Hormigón 280 kg/cm2  industrial </t>
  </si>
  <si>
    <t xml:space="preserve">Columna C5 (50x30), Hormigón 280 kg/cm2  industrial </t>
  </si>
  <si>
    <t xml:space="preserve">Columna C6 (50x30), Hormigón 280 kg/cm2  industrial </t>
  </si>
  <si>
    <t xml:space="preserve">Columna Circular C7 (D=30cm), Hormigón 280 kg/cm2  industrial </t>
  </si>
  <si>
    <t xml:space="preserve">Muro M1HA, e=0.25mt , Hormigón 280 kg/cm2  industrial </t>
  </si>
  <si>
    <t xml:space="preserve">Muro M2HA, e=0.25mt , Hormigón 280 kg/cm2  industrial </t>
  </si>
  <si>
    <t xml:space="preserve">Muro M3HA, e=0.25mt , Hormigón 280 kg/cm2  industrial </t>
  </si>
  <si>
    <t xml:space="preserve">Muro M4HA, e=0.25mt , Hormigón 280 kg/cm2  industrial </t>
  </si>
  <si>
    <t xml:space="preserve">Muro M5HA, e=0.25mt , Hormigón 280 kg/cm2  industrial </t>
  </si>
  <si>
    <t xml:space="preserve">Bloques de 6" BNP Ø 3/8 @ 0.60 </t>
  </si>
  <si>
    <t>Bloques de 4" SNP Ø 3/8 @ 0.60</t>
  </si>
  <si>
    <t xml:space="preserve">Torta de hormigón de base E=0.10mt </t>
  </si>
  <si>
    <t>Fino En Techo Plano Acceso A Edificio</t>
  </si>
  <si>
    <t>Techo en Hierro</t>
  </si>
  <si>
    <t xml:space="preserve">Losa Maciza, Hormigón 280 kg/cm2  industrial e=0.12 mt </t>
  </si>
  <si>
    <t>Zabaleta en Techo</t>
  </si>
  <si>
    <t>3ER NIVEL (CAJA ESCALERA Y TERM. TECHOS)</t>
  </si>
  <si>
    <t>SUB-TOTAL 3ER NIVEL (CAJA ESCALERA Y TERM. TECHOS):</t>
  </si>
  <si>
    <t>Bloques calados tipo ventanas en área de escalera</t>
  </si>
  <si>
    <t xml:space="preserve">Acera perimetral  con Malla Electrosoldada, vaciado industrial </t>
  </si>
  <si>
    <t>Corte para limpieza solar en toda el área a construir, e= 0.20 mts</t>
  </si>
  <si>
    <t>Excavación de material inservible (Capa vegetal) e= 0.20 mts</t>
  </si>
  <si>
    <t>Sub-base granular natural, e=0.28 mts.</t>
  </si>
  <si>
    <t>Bote de material inservible y no clasificado a 1.00 km</t>
  </si>
  <si>
    <t>Bote material producto corte a  1.00 km</t>
  </si>
  <si>
    <t>Piso cemento pulido con Hojuelas vinílicas decorativas base agua, con minerales inorgánicos, aditivos y diversos pigmentos</t>
  </si>
  <si>
    <t xml:space="preserve">Zapata Z1, Hormigón 280 kg/cm2  industrial </t>
  </si>
  <si>
    <t xml:space="preserve">Zapata Z2, Hormigón 280 kg/cm2  industrial </t>
  </si>
  <si>
    <t xml:space="preserve">Columna C1 (30x40), Hormigón 280 kg/cm2  industrial </t>
  </si>
  <si>
    <t xml:space="preserve">Columna C2 (30x40), Hormigón 280 kg/cm2  industrial </t>
  </si>
  <si>
    <t xml:space="preserve">Columna C3 (30x40), Hormigón 280 kg/cm2  industrial </t>
  </si>
  <si>
    <t xml:space="preserve">Viga (30x60), Hormigón 280 kg/cm2  industrial </t>
  </si>
  <si>
    <t xml:space="preserve">Viga (40x80), Hormigón 280 kg/cm2  industrial </t>
  </si>
  <si>
    <t xml:space="preserve">Viga riostra R1 (50x50), Hormigón 210 kg/cm2  industrial </t>
  </si>
  <si>
    <t xml:space="preserve">Viga riostra R2 (35x50), Hormigón 210 kg/cm2  industrial </t>
  </si>
  <si>
    <t>Dintel (15x20), Hormigón 280 kg/cm2  a mano</t>
  </si>
  <si>
    <t xml:space="preserve">Losa celdas, Hormigón 280 kg/cm2  industrial e=0.12 mt </t>
  </si>
  <si>
    <t>Bloques de 6" BNP y SNPØ 3/8@ 0.60</t>
  </si>
  <si>
    <t>Bloques calados tipo perforados</t>
  </si>
  <si>
    <t>Bloques de BNP y SNP 4" SNP 3/8@ 0.80mt</t>
  </si>
  <si>
    <t>Pañete liso interior y exterior sobre muro</t>
  </si>
  <si>
    <t xml:space="preserve">Torta de hormigón de base e=0.10mt </t>
  </si>
  <si>
    <t>Piso granito fondo blanco 30x30</t>
  </si>
  <si>
    <t>Pulido y brillado de piso</t>
  </si>
  <si>
    <t>Paneles fijos de Barrotes de Ø ¾ ¨ en puertas</t>
  </si>
  <si>
    <t>Puerta polimetal doble 2.0x2.10mt</t>
  </si>
  <si>
    <t>Puerta polimetal 0.70x2.10mt</t>
  </si>
  <si>
    <t>Acrílica superior en muros interiores, exterior y techos</t>
  </si>
  <si>
    <t>Pintura selladora para bloques calados</t>
  </si>
  <si>
    <t>Escalones de granito</t>
  </si>
  <si>
    <t>Jardinera, incluye tierra negra y plantas</t>
  </si>
  <si>
    <t>Suministro y regado Grava en interior multiuso h=0.20mt</t>
  </si>
  <si>
    <t xml:space="preserve">Registro Residual 0.60x0.60x0.80 m </t>
  </si>
  <si>
    <t xml:space="preserve">Trampa de grasa 0.80x1.00x1.00 m </t>
  </si>
  <si>
    <t>Tubería de arrastre drenaje sanitario Ø 4'' PVC  SDR-41 .</t>
  </si>
  <si>
    <t>Tubería de arrastre agua potable  Ø 2'' PVC SCH-40 .</t>
  </si>
  <si>
    <t>Salida Abanico de Techo</t>
  </si>
  <si>
    <t>Salida de Control de Abanico</t>
  </si>
  <si>
    <t>Salida Para Interruptor Sencillo Doble</t>
  </si>
  <si>
    <t>Sistema Aterrizaje Multiuso en Delta</t>
  </si>
  <si>
    <t>SUB - TOTAL 1 NIVEL:</t>
  </si>
  <si>
    <t>SUB - TOTAL INSTALACIONES SANITARIAS:</t>
  </si>
  <si>
    <t>SUB-TOTAL INSTALACIONES SANITARIAS 1ER Y 2DO NIVEL:</t>
  </si>
  <si>
    <t>Ud</t>
  </si>
  <si>
    <t>registro de alimentadores secundarios en block de 6</t>
  </si>
  <si>
    <t>Tierra negra: Suministro, regado, nivelado y compactado con equipos, e= 0.05 mts.</t>
  </si>
  <si>
    <r>
      <t xml:space="preserve">Carpeta en </t>
    </r>
    <r>
      <rPr>
        <b/>
        <sz val="12"/>
        <rFont val="Arial"/>
        <family val="2"/>
      </rPr>
      <t xml:space="preserve">PAVICRETO MR35 </t>
    </r>
    <r>
      <rPr>
        <sz val="12"/>
        <rFont val="Arial"/>
        <family val="2"/>
      </rPr>
      <t>con microfibras, e= 0.12 mts</t>
    </r>
  </si>
  <si>
    <t>Excavación 0.80 mts ancho X 1.50 mts de profundidad</t>
  </si>
  <si>
    <t>Relleno compensado: regado, nivelado y compactado, con equipos</t>
  </si>
  <si>
    <t>Arenilla roja: Suministro, regado, nivelado y compactado con equipos, e= 0.07 mts. (campo corto, montículo del pitcher y fuera líneas foul)</t>
  </si>
  <si>
    <t>1ER N</t>
  </si>
  <si>
    <t xml:space="preserve"> M3E</t>
  </si>
  <si>
    <t>Zapata de muros de 0.20 mts</t>
  </si>
  <si>
    <t>Zapata de muros de 0.15 mts</t>
  </si>
  <si>
    <t>Zapata de muros de 0.10 mts</t>
  </si>
  <si>
    <t xml:space="preserve">Columna C1 (35x35), Hormigón 240 kg/cm2  industrial </t>
  </si>
  <si>
    <t xml:space="preserve">Columna C2 (40x40), Hormigón 240 kg/cm2  industrial </t>
  </si>
  <si>
    <t xml:space="preserve">Columna C3(40x40), Hormigón 240 kg/cm2  industrial </t>
  </si>
  <si>
    <t xml:space="preserve">Columna C4 (40x40), Hormigón 240 kg/cm2  industrial </t>
  </si>
  <si>
    <t xml:space="preserve">Pórtico P6 (30x45), Hormigón 240 kg/cm2  industrial </t>
  </si>
  <si>
    <t>M4</t>
  </si>
  <si>
    <t xml:space="preserve">Viga riostra R1 (40x40), Hormigón 210 kg/cm2  industrial </t>
  </si>
  <si>
    <t>Losa maciza t=0.20</t>
  </si>
  <si>
    <t>Losa maciza t=0.15</t>
  </si>
  <si>
    <t xml:space="preserve">Bloques de 8" BNP Ø 3/8@ 0.60m, con serpentina a 0.60 mts </t>
  </si>
  <si>
    <t xml:space="preserve">Bloques de 8" SNP Ø 3/8@ 0.60m, con serpentina a 0.60 mts </t>
  </si>
  <si>
    <t>Bloques de 6" BNP Ø 3/8@ 0.60 mts, con serpentina a 0.60 mts</t>
  </si>
  <si>
    <t>Bloques de 6" SNP Ø 3/8@ 0.60 mts, con serpentina a 0.60 mts</t>
  </si>
  <si>
    <t>Bloques de 4" BNP Ø 3/8@ 0.80m</t>
  </si>
  <si>
    <t>pañete en techos</t>
  </si>
  <si>
    <t xml:space="preserve">Piso de granito fondo blanco 30*30 mts </t>
  </si>
  <si>
    <t xml:space="preserve">Zócalo de granito fondo blanco 30*30 mts </t>
  </si>
  <si>
    <t>PUERTAS DE POLIMETAL</t>
  </si>
  <si>
    <t>Puerta polimetal blanca sin diseño, con llavín de seguridad en acero inoxidable 1.00m X 2.10m</t>
  </si>
  <si>
    <t>Puerta polimetal blanca sin diseño, con llavín de seguridad en acero inoxidable 0.90m X 2.10m</t>
  </si>
  <si>
    <t>Puerta polimetal blanca sin diseño, con llavín de seguridad en acero inoxidable 0.65m X 2.10m</t>
  </si>
  <si>
    <t>Puerta polimetal doble blanca sin diseño, con llavín de seguridad en acero inoxidable 1.60m X 2.10m</t>
  </si>
  <si>
    <t>PUERTAS EN BARRAS DE HIERRO :</t>
  </si>
  <si>
    <t xml:space="preserve">Puerta corrediza de barrotes redonda de  Ø3/4" 7.10*2.90 mts </t>
  </si>
  <si>
    <t>Salomónicas de aluminio AA Blanco, cal 40 (10 uds)</t>
  </si>
  <si>
    <t>PINTURA (DOS MANOS):</t>
  </si>
  <si>
    <t>Sellador 100% acrílico elastomérico para muros violinados  (1 mano)</t>
  </si>
  <si>
    <t>Acrílica económica base (una mano)</t>
  </si>
  <si>
    <t>Acrílica superior en muros interiores, exteriores y techos (dos manos)</t>
  </si>
  <si>
    <t>Acera Perimetral y frontal en áreas exteriores con malla electrosoldada y color gris y crema</t>
  </si>
  <si>
    <t>ud</t>
  </si>
  <si>
    <t>24 Espacios</t>
  </si>
  <si>
    <t>Sistema Aterrizaje Iglesia en Delta</t>
  </si>
  <si>
    <t>INSTALACIONES SANITARIAS:</t>
  </si>
  <si>
    <t>SUB-TOTAL INSTALACIONES SANITARIAS:</t>
  </si>
  <si>
    <t xml:space="preserve">Columna C1 (15x15), Hormigón 240 kg/cm2  industrial </t>
  </si>
  <si>
    <t xml:space="preserve">Viga Amarre(15x30), Hormigón 240 kg/cm2  industrial </t>
  </si>
  <si>
    <t xml:space="preserve">Losa Hormigón 240 kg/cm2  industrial e=0.12 mt </t>
  </si>
  <si>
    <t xml:space="preserve">Fino En Techo Plano </t>
  </si>
  <si>
    <t xml:space="preserve">Puertas 1.00mt X 2.10mt en Hierro 3/4'', Puerta Batiente </t>
  </si>
  <si>
    <t xml:space="preserve">Blocks Calados en Ventanas 2 Huecos 1.50mt X 1.20mt </t>
  </si>
  <si>
    <t xml:space="preserve">Blocks Calados en Ventanas  2 Huecos 1.95mt X 1.45mt </t>
  </si>
  <si>
    <t>SUB-TOTAL EDIFICIO DE CANILES</t>
  </si>
  <si>
    <t xml:space="preserve">Viga Riostra (0.40x0.50), Hormigón 210 kg/cm2  industrial </t>
  </si>
  <si>
    <t xml:space="preserve">Columna C1 (35x35), Hormigón 280 kg/cm2  industrial </t>
  </si>
  <si>
    <t xml:space="preserve">Columna C2 (35x35), Hormigón 280 kg/cm2  industrial </t>
  </si>
  <si>
    <t xml:space="preserve">Columna C3 (35x35), Hormigón 280 kg/cm2  industrial </t>
  </si>
  <si>
    <t xml:space="preserve">Vigas de Pórticos (30x45), Hormigón 280 kg/cm2  industrial </t>
  </si>
  <si>
    <t xml:space="preserve">Losa de techo, Hormigón 280 kg/cm2  industrial e=0.15 mt </t>
  </si>
  <si>
    <t xml:space="preserve">Losa de techo, Hormigón 280 kg/cm2  industrial e=0.20 mt </t>
  </si>
  <si>
    <t>Bloques de 6" SNP, bastones Ø3/8@ 0.60m y serpentina Ø3/8@ 0.60m</t>
  </si>
  <si>
    <t>Vidrio en lobby</t>
  </si>
  <si>
    <t>Pañete rústico sobre muro de bloques</t>
  </si>
  <si>
    <t>Violinado sobre muro de bloques</t>
  </si>
  <si>
    <t>Pañete liso sobre muro de bloques</t>
  </si>
  <si>
    <t>Acrílica superior muros</t>
  </si>
  <si>
    <t>Pintura semigloss para caras interiores de muros violinados</t>
  </si>
  <si>
    <t>Sellador 100% acrílico elastomérico para caras exterior de muros violinados</t>
  </si>
  <si>
    <t>Tope de granito natural chino, ancho = 0.60m</t>
  </si>
  <si>
    <t>TECHO</t>
  </si>
  <si>
    <t>Antepecho en bloques de 6" Ø3/8" @0.80m</t>
  </si>
  <si>
    <t>Barra de 300 Amps/3,</t>
  </si>
  <si>
    <t>36 Espacios</t>
  </si>
  <si>
    <t>Barra de 250 Amps/3,</t>
  </si>
  <si>
    <t>Salida Para Interruptor Triple Decorativo</t>
  </si>
  <si>
    <t>Salida Para Unidad Condensador de Aire Acondicionado a 208Vac 60Amps,</t>
  </si>
  <si>
    <t>Acometida en 2 tuberías PVC de 2" x 19', desde el Edificio Administrativo hasta el Edificio de Alojamiento, incluye Zanja</t>
  </si>
  <si>
    <t>Registro de Data en Block de 6"</t>
  </si>
  <si>
    <t>Zapata ZA,  (1x1x0.30) Hormigón 210 kg/cm2  industrial</t>
  </si>
  <si>
    <t>Zapata escalera, Hormigón 210 kg/cm2  industrial</t>
  </si>
  <si>
    <t xml:space="preserve">Zapata de Muros de Bloques de 8'', Hormigón 210 kg/cm2  industrial </t>
  </si>
  <si>
    <t xml:space="preserve">Columna CA (20x20), Hormigón 240 kg/cm2  industrial </t>
  </si>
  <si>
    <t xml:space="preserve">Columna CA1 (50x70), Hormigón 240 kg/cm2  industrial </t>
  </si>
  <si>
    <t xml:space="preserve">VIGA AMARRE  VAM  PISO , Hormigón 210 kg/cm2  industrial </t>
  </si>
  <si>
    <t>DINTEL h=0.40, Hormigón 210 kg/cm2  industrial</t>
  </si>
  <si>
    <t xml:space="preserve">Losa Maciza, Hormigón 210 kg/cm2  industrial e=0.15 mt </t>
  </si>
  <si>
    <t>Careteo en elementos de hormigón</t>
  </si>
  <si>
    <t>Piso granito (0.30x0.30) mts, fondo blanco</t>
  </si>
  <si>
    <t>Piso cemento pulido</t>
  </si>
  <si>
    <t>Escalones de granito en fondo blanco</t>
  </si>
  <si>
    <t>Cerámica blanca importada (0.20x0.30) mts, con h=2.10 mts</t>
  </si>
  <si>
    <t>PUERTAS</t>
  </si>
  <si>
    <t>Puertas polimetal (0.90x2.10)mts</t>
  </si>
  <si>
    <t>Quiebrasoles en escalera y fachada frontal</t>
  </si>
  <si>
    <t>Tope de granito natural chino, en cocina y baños</t>
  </si>
  <si>
    <t>Baranda en perfiles de aluminio en escalera</t>
  </si>
  <si>
    <t>VIGA AMARRE  VAM , Hormigón 210 kg/cm2  industrial</t>
  </si>
  <si>
    <t xml:space="preserve">VIGAS V1, Hormigón 210 kg/cm2  industrial </t>
  </si>
  <si>
    <t xml:space="preserve">VIGAS V2, Hormigón 210 kg/cm2  industrial </t>
  </si>
  <si>
    <t xml:space="preserve">VIGAS  V3  , Hormigón 210 kg/cm2  industrial </t>
  </si>
  <si>
    <t>TERMINACIÓN DE TECHO</t>
  </si>
  <si>
    <r>
      <rPr>
        <b/>
        <sz val="12"/>
        <rFont val="Arial"/>
        <family val="2"/>
      </rPr>
      <t>Fregadero simple.</t>
    </r>
    <r>
      <rPr>
        <sz val="12"/>
        <rFont val="Arial"/>
        <family val="2"/>
      </rPr>
      <t xml:space="preserve"> Suministro e instalación de Inodoro. Incluye conexión de Instalaciones Sanitarias según planos.</t>
    </r>
  </si>
  <si>
    <r>
      <t xml:space="preserve">Bajantes de descarga Pluv. 3''. </t>
    </r>
    <r>
      <rPr>
        <sz val="12"/>
        <rFont val="Arial"/>
        <family val="2"/>
      </rPr>
      <t>Suministro de materiales e instalación de bajantes de descarga pluvial de 3'' PVC sdr-26 .</t>
    </r>
  </si>
  <si>
    <r>
      <rPr>
        <b/>
        <sz val="12"/>
        <rFont val="Arial"/>
        <family val="2"/>
      </rPr>
      <t>Ducha</t>
    </r>
    <r>
      <rPr>
        <sz val="12"/>
        <rFont val="Arial"/>
        <family val="2"/>
      </rPr>
      <t xml:space="preserve">. Suministro e instalación de ducha y drenaje de piso anti vandálica con tuberías en PVC según especificaciones en plano Instalaciones Sanitarias y especificaciones técnicas. </t>
    </r>
  </si>
  <si>
    <t>Sistema Aterrizaje Edificio Alojamiento en Delta</t>
  </si>
  <si>
    <t xml:space="preserve">UD </t>
  </si>
  <si>
    <t>INSTALACIONES SANITARIAS 2DO NIVEL</t>
  </si>
  <si>
    <t>SUB-TOTAL EDIFICIO DE ADMINISTRATIVO:</t>
  </si>
  <si>
    <t>SUB-TOTAL EDIFICIO DE VTP:</t>
  </si>
  <si>
    <t>Viga de amarre (15x40) de Hormigón 280 kg/cm2 industrial</t>
  </si>
  <si>
    <t>ESTRUCTURA METÁLICA:</t>
  </si>
  <si>
    <t>Perfiles W 12"x14"</t>
  </si>
  <si>
    <t>Correas tipo Z 6"</t>
  </si>
  <si>
    <t>Placas de apoyo 6" x 8" x 1/2"</t>
  </si>
  <si>
    <t>Placas de apoyo 8" x 9" x 1/2"</t>
  </si>
  <si>
    <t>Placas de apoyo 5" x 18" x 1/2"</t>
  </si>
  <si>
    <t>Aluzinc</t>
  </si>
  <si>
    <t>Bloques de 6" BNP, bastones Ø3/8@ 0.60m</t>
  </si>
  <si>
    <t>Piso de granito fondo blanco 30cm x 30cm para baños</t>
  </si>
  <si>
    <t>PINTURAS (2 MANOS) :</t>
  </si>
  <si>
    <t>Puertas Polimetal 0.80m x 2.10m</t>
  </si>
  <si>
    <t>Puertas Polimetal 0.90m x 2.10m</t>
  </si>
  <si>
    <t>Puertas Polimetal 1.00m x 2.10m</t>
  </si>
  <si>
    <t>LB</t>
  </si>
  <si>
    <t>PIES</t>
  </si>
  <si>
    <t xml:space="preserve">INSTALACIÓN SANITARIA </t>
  </si>
  <si>
    <t>SUB-TOTAL INSTALACIÓN ELÉCTRICA:</t>
  </si>
  <si>
    <t>SUB-TOTAL EDIFICIO TALLER INDUSTRIAL:</t>
  </si>
  <si>
    <t>EDIFICIO VTP (1 UD):</t>
  </si>
  <si>
    <t>Tubería de arrastre drenaje sanitario Ø 6'' PVC  SDR-41 .</t>
  </si>
  <si>
    <t>Tubería de arrastre colector sanitario Ø 8'' PVC  SDR-32.5.</t>
  </si>
  <si>
    <r>
      <rPr>
        <b/>
        <sz val="12"/>
        <rFont val="Arial"/>
        <family val="2"/>
      </rPr>
      <t>Válvula de paso 1'</t>
    </r>
    <r>
      <rPr>
        <sz val="12"/>
        <rFont val="Arial"/>
        <family val="2"/>
      </rPr>
      <t>' esférica de palanca. Suministro e instalación de llave de paso de presión de 1''.</t>
    </r>
  </si>
  <si>
    <r>
      <rPr>
        <b/>
        <sz val="12"/>
        <rFont val="Arial"/>
        <family val="2"/>
      </rPr>
      <t>Válvula de paso 1 1/2'</t>
    </r>
    <r>
      <rPr>
        <sz val="12"/>
        <rFont val="Arial"/>
        <family val="2"/>
      </rPr>
      <t>' esférica de palanca. Suministro e instalación de llave de paso de presión de 1 1/2''.</t>
    </r>
  </si>
  <si>
    <r>
      <rPr>
        <b/>
        <sz val="12"/>
        <rFont val="Arial"/>
        <family val="2"/>
      </rPr>
      <t>Válvula de paso 3'</t>
    </r>
    <r>
      <rPr>
        <sz val="12"/>
        <rFont val="Arial"/>
        <family val="2"/>
      </rPr>
      <t>' esférica de palanca. Suministro e instalación de llave de paso de presión de 3''.</t>
    </r>
  </si>
  <si>
    <r>
      <rPr>
        <b/>
        <sz val="12"/>
        <rFont val="Arial"/>
        <family val="2"/>
      </rPr>
      <t>Desarenador 1.80x2.00x1.50.</t>
    </r>
    <r>
      <rPr>
        <sz val="12"/>
        <rFont val="Arial"/>
        <family val="2"/>
      </rPr>
      <t xml:space="preserve"> Para cisterna de agua pluvial. </t>
    </r>
  </si>
  <si>
    <t>Registros de Ladrillos In Situ 0.80x1.50m</t>
  </si>
  <si>
    <t>SUB - TOTAL INSTALACIÓN SANITARIA:</t>
  </si>
  <si>
    <r>
      <rPr>
        <b/>
        <sz val="12"/>
        <color theme="1"/>
        <rFont val="Arial"/>
        <family val="2"/>
      </rPr>
      <t>Ducha</t>
    </r>
    <r>
      <rPr>
        <sz val="12"/>
        <color theme="1"/>
        <rFont val="Arial"/>
        <family val="2"/>
      </rPr>
      <t xml:space="preserve">. Suministro e instalación de ducha y drenaje de piso anti vandálica con tuberías en PVC según especificaciones en plano Instalaciones Sanitarias y especificaciones técnicas. </t>
    </r>
  </si>
  <si>
    <r>
      <rPr>
        <b/>
        <sz val="12"/>
        <color theme="1"/>
        <rFont val="Arial"/>
        <family val="2"/>
      </rPr>
      <t>Válvula de paso 3''</t>
    </r>
    <r>
      <rPr>
        <sz val="12"/>
        <color theme="1"/>
        <rFont val="Arial"/>
        <family val="2"/>
      </rPr>
      <t xml:space="preserve"> esférica de palanca. Suministro e instalación de llave de paso de presión de 4''</t>
    </r>
  </si>
  <si>
    <r>
      <t xml:space="preserve">Columna de ventilación 3''. </t>
    </r>
    <r>
      <rPr>
        <sz val="12"/>
        <color theme="1"/>
        <rFont val="Arial"/>
        <family val="2"/>
      </rPr>
      <t>Suministro de materiales e instalación de columna de ventilación de descarga de agua residual 4'' PVC sdr-26 .</t>
    </r>
  </si>
  <si>
    <r>
      <rPr>
        <b/>
        <sz val="12"/>
        <rFont val="Arial"/>
        <family val="2"/>
      </rPr>
      <t>Registro</t>
    </r>
    <r>
      <rPr>
        <sz val="12"/>
        <rFont val="Arial"/>
        <family val="2"/>
      </rPr>
      <t xml:space="preserve"> de Alimentadores Secundarios en Block de 6</t>
    </r>
  </si>
  <si>
    <r>
      <rPr>
        <b/>
        <sz val="12"/>
        <rFont val="Arial"/>
        <family val="2"/>
      </rPr>
      <t>Lavamanos sencillo blanco</t>
    </r>
    <r>
      <rPr>
        <sz val="12"/>
        <rFont val="Arial"/>
        <family val="2"/>
      </rPr>
      <t>. Suministro e instalación de lavamanos, incluye mezcladora y conexión de Instalaciones Sanitarias según planos.</t>
    </r>
  </si>
  <si>
    <r>
      <rPr>
        <b/>
        <sz val="12"/>
        <rFont val="Arial"/>
        <family val="2"/>
      </rPr>
      <t>Válvula de paso 3/4''</t>
    </r>
    <r>
      <rPr>
        <sz val="12"/>
        <rFont val="Arial"/>
        <family val="2"/>
      </rPr>
      <t xml:space="preserve"> esférica de palanca. Suministro e instalación de llave de paso de presión de 3/4''.</t>
    </r>
  </si>
  <si>
    <r>
      <rPr>
        <b/>
        <sz val="12"/>
        <rFont val="Arial"/>
        <family val="2"/>
      </rPr>
      <t>Válvula de paso 2''</t>
    </r>
    <r>
      <rPr>
        <sz val="12"/>
        <rFont val="Arial"/>
        <family val="2"/>
      </rPr>
      <t xml:space="preserve"> esférica de palanca. Suministro e instalación de llave de paso de presión de 4''</t>
    </r>
  </si>
  <si>
    <r>
      <rPr>
        <b/>
        <sz val="12"/>
        <rFont val="Arial"/>
        <family val="2"/>
      </rPr>
      <t>Válvula de paso 3''</t>
    </r>
    <r>
      <rPr>
        <sz val="12"/>
        <rFont val="Arial"/>
        <family val="2"/>
      </rPr>
      <t xml:space="preserve"> esférica de palanca. Suministro e instalación de llave de paso de presión de 4''</t>
    </r>
  </si>
  <si>
    <r>
      <rPr>
        <b/>
        <sz val="12"/>
        <rFont val="Arial"/>
        <family val="2"/>
      </rPr>
      <t>Columna de ventilación 3''</t>
    </r>
    <r>
      <rPr>
        <sz val="12"/>
        <rFont val="Arial"/>
        <family val="2"/>
      </rPr>
      <t>. Suministro de materiales e instalación de columna de ventilación de descarga de agua residual 4'' PVC sdr-26 .</t>
    </r>
  </si>
  <si>
    <r>
      <rPr>
        <b/>
        <sz val="12"/>
        <rFont val="Arial"/>
        <family val="2"/>
      </rPr>
      <t>Bajantes de descarga Pluv. 4''</t>
    </r>
    <r>
      <rPr>
        <sz val="12"/>
        <rFont val="Arial"/>
        <family val="2"/>
      </rPr>
      <t>. Suministro de materiales e instalación de bajantes de descarga pluvial de 4'' PVC sdr-26 .</t>
    </r>
  </si>
  <si>
    <r>
      <rPr>
        <b/>
        <sz val="12"/>
        <rFont val="Arial"/>
        <family val="2"/>
      </rPr>
      <t>Tapón Registro 4''</t>
    </r>
    <r>
      <rPr>
        <sz val="12"/>
        <rFont val="Arial"/>
        <family val="2"/>
      </rPr>
      <t xml:space="preserve">. Suministro de materiales e instalación de tapón registro PVC según especificaciones en planos de Instalaciones Sanitarias.  </t>
    </r>
  </si>
  <si>
    <r>
      <rPr>
        <b/>
        <sz val="12"/>
        <rFont val="Arial"/>
        <family val="2"/>
      </rPr>
      <t>Desagüe Pluvial en techo plano</t>
    </r>
    <r>
      <rPr>
        <sz val="12"/>
        <rFont val="Arial"/>
        <family val="2"/>
      </rPr>
      <t xml:space="preserve">. Suministro de materiales e instalación de desagüe pluvial en techo plano según especificaciones en planos de Instalaciones Sanitarias.  </t>
    </r>
  </si>
  <si>
    <r>
      <rPr>
        <b/>
        <sz val="12"/>
        <rFont val="Arial"/>
        <family val="2"/>
      </rPr>
      <t>Panel breaker 16/32</t>
    </r>
    <r>
      <rPr>
        <sz val="12"/>
        <rFont val="Arial"/>
        <family val="2"/>
      </rPr>
      <t xml:space="preserve"> espacios GE o semejante, para distribución eléctrica Nema 1, con la misma disposición y espacios establecidos  en la referencia. De fabricación Americana  , Breaker de la misma fabricación y de la capacidad especificada en los planos, con alimentadores eléctricos 2THW#2, 1THW#4 y 1THW#6 en tubería PVC SDR-26 de 1 1/2".</t>
    </r>
  </si>
  <si>
    <r>
      <rPr>
        <b/>
        <sz val="12"/>
        <rFont val="Arial"/>
        <family val="2"/>
      </rPr>
      <t xml:space="preserve"> Salida Panel de control</t>
    </r>
    <r>
      <rPr>
        <sz val="12"/>
        <rFont val="Arial"/>
        <family val="2"/>
      </rPr>
      <t xml:space="preserve"> encendido de lámparas y abanicos, de fabricación Americana, operación de encendido de lámparas y abanico independientes para cada celda y áreas comunes utilizadas por los internos, como indican los plano.   </t>
    </r>
  </si>
  <si>
    <r>
      <rPr>
        <b/>
        <sz val="12"/>
        <rFont val="Arial"/>
        <family val="2"/>
      </rPr>
      <t>Salida de abanico orbital tipo KDK o semejante</t>
    </r>
    <r>
      <rPr>
        <sz val="12"/>
        <rFont val="Arial"/>
        <family val="2"/>
      </rPr>
      <t xml:space="preserve">, caja octagonal , abanico y conductores  fabricación americana, conducto de alimentación tubo PVC SDR 26 de1/2" y conductor eléctrico alambre 2THW Nº 12 . </t>
    </r>
  </si>
  <si>
    <r>
      <rPr>
        <b/>
        <sz val="12"/>
        <rFont val="Arial"/>
        <family val="2"/>
      </rPr>
      <t>Salida de luces de antepecho</t>
    </r>
    <r>
      <rPr>
        <sz val="12"/>
        <rFont val="Arial"/>
        <family val="2"/>
      </rPr>
      <t xml:space="preserve"> con 2 conductores THHN#10 y 1THHN#12 en conducto PVC Ø3/4 SDR-26</t>
    </r>
  </si>
  <si>
    <r>
      <rPr>
        <b/>
        <sz val="12"/>
        <rFont val="Arial"/>
        <family val="2"/>
      </rPr>
      <t>Salida luces de techo</t>
    </r>
    <r>
      <rPr>
        <sz val="12"/>
        <rFont val="Arial"/>
        <family val="2"/>
      </rPr>
      <t xml:space="preserve"> con 2 conductores THHN#12 en conducto PVC Ø1/2 SDR-26</t>
    </r>
  </si>
  <si>
    <r>
      <rPr>
        <b/>
        <sz val="12"/>
        <rFont val="Arial"/>
        <family val="2"/>
      </rPr>
      <t>Panel de control</t>
    </r>
    <r>
      <rPr>
        <sz val="12"/>
        <rFont val="Arial"/>
        <family val="2"/>
      </rPr>
      <t>, iluminación, abanicos y puertas</t>
    </r>
  </si>
  <si>
    <r>
      <rPr>
        <b/>
        <sz val="12"/>
        <rFont val="Arial"/>
        <family val="2"/>
      </rPr>
      <t>Registro de Alimentadores</t>
    </r>
    <r>
      <rPr>
        <sz val="12"/>
        <rFont val="Arial"/>
        <family val="2"/>
      </rPr>
      <t xml:space="preserve"> Secundarios en Block de 6</t>
    </r>
  </si>
  <si>
    <r>
      <rPr>
        <b/>
        <sz val="12"/>
        <rFont val="Arial"/>
        <family val="2"/>
      </rPr>
      <t>Bajantes de descarga Pluv. 3''</t>
    </r>
    <r>
      <rPr>
        <sz val="12"/>
        <rFont val="Arial"/>
        <family val="2"/>
      </rPr>
      <t>. Suministro de materiales e instalación de bajantes de descarga pluvial de 3'' PVC sdr-26 .</t>
    </r>
  </si>
  <si>
    <r>
      <rPr>
        <b/>
        <sz val="12"/>
        <rFont val="Arial"/>
        <family val="2"/>
      </rPr>
      <t>Ventilación en techo</t>
    </r>
    <r>
      <rPr>
        <sz val="12"/>
        <rFont val="Arial"/>
        <family val="2"/>
      </rPr>
      <t xml:space="preserve">. </t>
    </r>
    <r>
      <rPr>
        <sz val="12"/>
        <color theme="1"/>
        <rFont val="Arial"/>
        <family val="2"/>
      </rPr>
      <t xml:space="preserve">Suministro de materiales e instalación de Ventilación en techo según especificaciones en Planos de Instalaciones Sanitarias.  </t>
    </r>
  </si>
  <si>
    <r>
      <rPr>
        <b/>
        <sz val="12"/>
        <rFont val="Arial"/>
        <family val="2"/>
      </rPr>
      <t>Inodoro sencillo blanco</t>
    </r>
    <r>
      <rPr>
        <sz val="12"/>
        <rFont val="Arial"/>
        <family val="2"/>
      </rPr>
      <t>. Suministro e instalación de Inodoro. Incluye conexión de Instalaciones Sanitarias según planos.</t>
    </r>
  </si>
  <si>
    <r>
      <rPr>
        <b/>
        <sz val="12"/>
        <rFont val="Arial"/>
        <family val="2"/>
      </rPr>
      <t>Válvula de paso 2''</t>
    </r>
    <r>
      <rPr>
        <sz val="12"/>
        <rFont val="Arial"/>
        <family val="2"/>
      </rPr>
      <t xml:space="preserve"> esférica de palanca. Suministro e instalación de llave de paso de presión de 2''.</t>
    </r>
  </si>
  <si>
    <r>
      <rPr>
        <b/>
        <sz val="12"/>
        <rFont val="Arial"/>
        <family val="2"/>
      </rPr>
      <t>Desagüe de piso</t>
    </r>
    <r>
      <rPr>
        <sz val="12"/>
        <rFont val="Arial"/>
        <family val="2"/>
      </rPr>
      <t>. Suministro e instalación de desagüe de piso de 2''  en PVC  según especificado en planos de Instalaciones Sanitarias.</t>
    </r>
  </si>
  <si>
    <r>
      <rPr>
        <b/>
        <sz val="12"/>
        <rFont val="Arial"/>
        <family val="2"/>
      </rPr>
      <t>Ventilación en techo</t>
    </r>
    <r>
      <rPr>
        <sz val="12"/>
        <rFont val="Arial"/>
        <family val="2"/>
      </rPr>
      <t xml:space="preserve">. Suministro de materiales e instalación de Ventilación en techo según especificaciones en Planos de Instalaciones Sanitarias.  </t>
    </r>
  </si>
  <si>
    <r>
      <rPr>
        <b/>
        <sz val="12"/>
        <rFont val="Arial"/>
        <family val="2"/>
      </rPr>
      <t>Desagüe Pluvial</t>
    </r>
    <r>
      <rPr>
        <sz val="12"/>
        <rFont val="Arial"/>
        <family val="2"/>
      </rPr>
      <t xml:space="preserve"> en techo plano. Suministro de materiales e instalación de desagüe pluvial en techo plano según especificaciones en planos de Instalaciones Sanitarias.  </t>
    </r>
  </si>
  <si>
    <r>
      <rPr>
        <b/>
        <sz val="12"/>
        <rFont val="Arial"/>
        <family val="2"/>
      </rPr>
      <t>Registro Residual</t>
    </r>
    <r>
      <rPr>
        <sz val="12"/>
        <rFont val="Arial"/>
        <family val="2"/>
      </rPr>
      <t xml:space="preserve"> 0.60x0.60x0.80 m </t>
    </r>
  </si>
  <si>
    <r>
      <rPr>
        <b/>
        <sz val="12"/>
        <rFont val="Arial"/>
        <family val="2"/>
      </rPr>
      <t>Trampa de grasa</t>
    </r>
    <r>
      <rPr>
        <sz val="12"/>
        <rFont val="Arial"/>
        <family val="2"/>
      </rPr>
      <t xml:space="preserve"> 0.80x1.00x1.00 m </t>
    </r>
  </si>
  <si>
    <t xml:space="preserve">Salidas de iluminación techo </t>
  </si>
  <si>
    <t>Salidas de iluminación Pared</t>
  </si>
  <si>
    <t xml:space="preserve">Salidas de interruptor doble </t>
  </si>
  <si>
    <t>Salidas de tomacorriente doble 110 v.</t>
  </si>
  <si>
    <t xml:space="preserve">Salidas de teléfono y data </t>
  </si>
  <si>
    <t>Registro teléfono 6" * 6" * 4"</t>
  </si>
  <si>
    <t>Salidas de tomacorriente sencillo 220 v.</t>
  </si>
  <si>
    <t>Panel de distribución 2 a 4 circuitos</t>
  </si>
  <si>
    <t>Varilla de puesta a tierra, 5/8" * 6´ sin Conector</t>
  </si>
  <si>
    <r>
      <rPr>
        <b/>
        <sz val="12"/>
        <rFont val="Arial"/>
        <family val="2"/>
      </rPr>
      <t>Bajante de descarga Res. 4''</t>
    </r>
    <r>
      <rPr>
        <sz val="12"/>
        <rFont val="Arial"/>
        <family val="2"/>
      </rPr>
      <t>.</t>
    </r>
    <r>
      <rPr>
        <sz val="12"/>
        <color theme="1"/>
        <rFont val="Arial"/>
        <family val="2"/>
      </rPr>
      <t>Suministro de materiales e instalación de bajante de descarga de agua residual 4'' PVC sdr-26 .</t>
    </r>
  </si>
  <si>
    <r>
      <rPr>
        <b/>
        <sz val="12"/>
        <rFont val="Arial"/>
        <family val="2"/>
      </rPr>
      <t>Salida de Agua potable y residual para lavadora</t>
    </r>
    <r>
      <rPr>
        <sz val="12"/>
        <rFont val="Arial"/>
        <family val="2"/>
      </rPr>
      <t xml:space="preserve">. </t>
    </r>
    <r>
      <rPr>
        <sz val="12"/>
        <color theme="1"/>
        <rFont val="Arial"/>
        <family val="2"/>
      </rPr>
      <t xml:space="preserve">Salidas de agua potable y residual en PVC Según especificado en planos de Instalaciones sanitaria. </t>
    </r>
  </si>
  <si>
    <t>Zapatas de muros de bloques de 6", 3 Ø 3/8, estribos Ø 3/8 @ 0.25 mts, L*0.45*0.30 mts.</t>
  </si>
  <si>
    <t>Malla ciclónica sobre muros de bloques de 6" Cal. 9 de 8' de alto, con tubos galvanizados para malla de 1-1/4 en la parte superior, parales colocados a no más de 3.00 mts de distancia uno de otro en tubería galvanizada para malla de 1-1/2 y en esquina tubo galvanizado para malla de 2" y en la parte superior alambre trinchera.</t>
  </si>
  <si>
    <r>
      <rPr>
        <b/>
        <sz val="12"/>
        <rFont val="Arial"/>
        <family val="2"/>
      </rPr>
      <t>Estructura PR-101</t>
    </r>
    <r>
      <rPr>
        <sz val="12"/>
        <rFont val="Arial"/>
        <family val="2"/>
      </rPr>
      <t xml:space="preserve"> (Aterrizaje en Poste)</t>
    </r>
  </si>
  <si>
    <r>
      <rPr>
        <b/>
        <sz val="12"/>
        <rFont val="Arial"/>
        <family val="2"/>
      </rPr>
      <t>Terminales URD #2</t>
    </r>
    <r>
      <rPr>
        <sz val="12"/>
        <rFont val="Arial"/>
        <family val="2"/>
      </rPr>
      <t xml:space="preserve"> para exterior</t>
    </r>
  </si>
  <si>
    <r>
      <rPr>
        <b/>
        <sz val="12"/>
        <rFont val="Arial"/>
        <family val="2"/>
      </rPr>
      <t>Terminales URD #2</t>
    </r>
    <r>
      <rPr>
        <sz val="12"/>
        <rFont val="Arial"/>
        <family val="2"/>
      </rPr>
      <t xml:space="preserve"> para interior (Elbow Conector)</t>
    </r>
  </si>
  <si>
    <t xml:space="preserve">Zapata Z2,  Hormigón 210 kg/cm2  industrial </t>
  </si>
  <si>
    <t xml:space="preserve">Columna C1 (0.40x0.40)mts, Hormigón 280 kg/cm2  industrial </t>
  </si>
  <si>
    <t xml:space="preserve">Columna C2 (0.40x0.40)mts, Hormigón 280 kg/cm2  industrial </t>
  </si>
  <si>
    <t xml:space="preserve">Columna C3 (0.30x0.30)mts, Hormigón 280 kg/cm2  industrial </t>
  </si>
  <si>
    <t xml:space="preserve">Viga VR (0.45x0.45)mts, Hormigón 210 kg/cm2  industrial </t>
  </si>
  <si>
    <t>Viga riostra en garitas y requisa (0.30x0.50)mts</t>
  </si>
  <si>
    <t xml:space="preserve">Viga en garita central ( 0.30x0.45)mts, Hormigón 280 kg/cm2  industrial </t>
  </si>
  <si>
    <t xml:space="preserve">Viga en requisa ( 0.30x0.45)mts, Hormigón 280 kg/cm2  industrial </t>
  </si>
  <si>
    <t xml:space="preserve">Losa Hormigón 280 kg/cm2  industrial e=0.15 mt </t>
  </si>
  <si>
    <t>Puerta cristal comercial doble (1.85x2.30)</t>
  </si>
  <si>
    <t>Puerta cristal comercial (1.0x2.10)</t>
  </si>
  <si>
    <t>Cristal  proyectada</t>
  </si>
  <si>
    <t>Aluzinc calibre 26</t>
  </si>
  <si>
    <t>Correas tipo Z de 8"x3/16"</t>
  </si>
  <si>
    <t>Canaleta de drenaje</t>
  </si>
  <si>
    <t>Acera</t>
  </si>
  <si>
    <t>Tope en granito natural chino en garita central y baños requisa</t>
  </si>
  <si>
    <t>Pintura señalización en entrada</t>
  </si>
  <si>
    <t>Salida de Data sin Accesorios</t>
  </si>
  <si>
    <t>Pies</t>
  </si>
  <si>
    <t>PD</t>
  </si>
  <si>
    <t>SUB-TOTAL EDIFICIO DE REQUISA:</t>
  </si>
  <si>
    <t>Tubería de arrastre drenaje sanitario Ø 4'' PVC  SDR-41.</t>
  </si>
  <si>
    <t>Tubería de arrastre agua potable  Ø 3/4'' PVC SCH-40.</t>
  </si>
  <si>
    <t>Tubería de arrastre agua potable  Ø 1'' PVC SCH-40.</t>
  </si>
  <si>
    <t>Tubería de arrastre agua potable  Ø 1 1/2'' PVC SCH-40.</t>
  </si>
  <si>
    <t>Tubería de arrastre agua potable  Ø 2'' PVC SCH-40.</t>
  </si>
  <si>
    <t>Tubería de arrastre agua potable  Ø 3'' PVC SCH-40.</t>
  </si>
  <si>
    <t>Tubería de arrastre agua potable  Ø 4'' PVC SCH-40.</t>
  </si>
  <si>
    <t>Imbornal de tres rejillas con filtrante</t>
  </si>
  <si>
    <r>
      <t xml:space="preserve">Tubería de recolección agua pluvial  </t>
    </r>
    <r>
      <rPr>
        <b/>
        <sz val="12"/>
        <color theme="1"/>
        <rFont val="Arial"/>
        <family val="2"/>
      </rPr>
      <t>Ø 16'' PVC SDR-32.5</t>
    </r>
    <r>
      <rPr>
        <sz val="12"/>
        <color theme="1"/>
        <rFont val="Arial"/>
        <family val="2"/>
      </rPr>
      <t>.</t>
    </r>
  </si>
  <si>
    <t>Asiento de arena</t>
  </si>
  <si>
    <t>Llave de chorro</t>
  </si>
  <si>
    <t>Sub - Total General   RD$</t>
  </si>
  <si>
    <t xml:space="preserve">Vuelos Ancho=0.30mt </t>
  </si>
  <si>
    <t>Relleno granular compactado debajo de torta de piso e= 0.20mts</t>
  </si>
  <si>
    <t xml:space="preserve"> M3C</t>
  </si>
  <si>
    <t xml:space="preserve">Zapata de muro de 6", Hormigón 210 kg/cm2  industrial </t>
  </si>
  <si>
    <t xml:space="preserve">Viga riostra VR1 (35x50) Hormigón 210 kg/cm2  industrial </t>
  </si>
  <si>
    <t>Bloques calados tipo ventanas</t>
  </si>
  <si>
    <t>Violines 1" en superficie exterior</t>
  </si>
  <si>
    <t>Pared con cerámica 20cm x 30cm en área de control y dentro de tina de vertedero h=1.60mts</t>
  </si>
  <si>
    <t>Puerta polimetal sin diseño, con llavín de seguridad en acero inoxidable 0.80m X 2.10m</t>
  </si>
  <si>
    <t>Puerta polimetal sin diseño, con llavín de seguridad en acero inoxidable 1.00m X 2.10m</t>
  </si>
  <si>
    <t>Puerta Doble polimetal sin diseño para Closet 1.60m X 2.10m</t>
  </si>
  <si>
    <t>Escalones de entrada de cemento pulido</t>
  </si>
  <si>
    <t>Bloques calados tipo ventana</t>
  </si>
  <si>
    <r>
      <rPr>
        <b/>
        <sz val="12"/>
        <color theme="1"/>
        <rFont val="Arial"/>
        <family val="2"/>
      </rPr>
      <t>Lavamanos-Inodoro Anti vandálico.</t>
    </r>
    <r>
      <rPr>
        <sz val="12"/>
        <color theme="1"/>
        <rFont val="Arial"/>
        <family val="2"/>
      </rPr>
      <t xml:space="preserve"> Suministro e instalación de Inodoro-Lavamanos anti vandálico de acero inoxidable. Incluye conexión a red de agua potable, drenaje residual y accesorios, según planos de Instalaciones Sanitarias y especificaciones técnicas. </t>
    </r>
  </si>
  <si>
    <t>Relleno de material granular</t>
  </si>
  <si>
    <t xml:space="preserve">Columna C2 (40x30), Hormigón 240 kg/cm2  industrial </t>
  </si>
  <si>
    <t xml:space="preserve">Columna C3 (40x30), Hormigón 240 kg/cm2  industrial </t>
  </si>
  <si>
    <t xml:space="preserve">Columna C5 (50x30), Hormigón 240 kg/cm2  industrial </t>
  </si>
  <si>
    <t xml:space="preserve">Muro M1HA, e=0.25mt , Hormigón 240 kg/cm2  industrial </t>
  </si>
  <si>
    <t xml:space="preserve">Muro M2HA, e=0.25mt , Hormigón 240 kg/cm2  industrial </t>
  </si>
  <si>
    <t xml:space="preserve">Muro M3HA, e=0.25mt , Hormigón 240 kg/cm2  industrial </t>
  </si>
  <si>
    <t xml:space="preserve">Muro M4HA, e=0.25mt , Hormigón 240 kg/cm2  industrial </t>
  </si>
  <si>
    <t xml:space="preserve">Muro M5HA, e=0.25mt , Hormigón 240 kg/cm2  industrial </t>
  </si>
  <si>
    <t>Blocks calados en Huecos</t>
  </si>
  <si>
    <t>Violines 1" en Superficie Exterior</t>
  </si>
  <si>
    <t>Protección en techo en Patio en barras de ø1"</t>
  </si>
  <si>
    <t xml:space="preserve">Columna C6 (35x35), Hormigón 240 kg/cm2  industrial </t>
  </si>
  <si>
    <t>Bloques calados en Huecos</t>
  </si>
  <si>
    <t>Violines de 1" en Superficie Exterior</t>
  </si>
  <si>
    <t>Puertas 5.05mt X 2.40mt en Hierro de Ø 3/4'', Dos paneles fijos con Puerta Central corrediza</t>
  </si>
  <si>
    <t>Puertas 2.50mt X 2.40mt en Hierro de Ø 3/4, Panel con Puerta Corrediza</t>
  </si>
  <si>
    <t>Puertas 1.90mt X 2.40mt en Hierro de 3/4'', Una Hoja de Puerta Corrediza</t>
  </si>
  <si>
    <t>Puertas 1.00mt X 2.10mt, en Hierro de 3/4'', Una Hoja de Puerta Batiente</t>
  </si>
  <si>
    <t>Escalones de Cemento Gris con Hojuelas vinílicas</t>
  </si>
  <si>
    <t>Descanso de de Cemento Gris con Hojuelas vinílicas</t>
  </si>
  <si>
    <t>Viga de amarre BNP</t>
  </si>
  <si>
    <t>Piso en cerámica 30 x 30 para baño de Área Control</t>
  </si>
  <si>
    <t>Revestimiento de cerámica 20 x 30 en baño de Área Control (1.60mts de altura)</t>
  </si>
  <si>
    <t xml:space="preserve">Bloques de 4" SNP 3/8@ 0.60 </t>
  </si>
  <si>
    <t>Techo de policarbonato nervado en pasillo central</t>
  </si>
  <si>
    <t xml:space="preserve">Columna CA (20x20), Hormigón 280 kg/cm2  industrial </t>
  </si>
  <si>
    <t xml:space="preserve">Columna CA1 (50x70), Hormigón 280 kg/cm2  industrial </t>
  </si>
  <si>
    <t xml:space="preserve">VIGA AMARRE  VAM , Hormigón 280 kg/cm2  industrial  </t>
  </si>
  <si>
    <t xml:space="preserve">VIGAS V1, Hormigón 280 kg/cm2  industrial  </t>
  </si>
  <si>
    <t xml:space="preserve">VIGAS V2, Hormigón 280 kg/cm2  industrial  </t>
  </si>
  <si>
    <t xml:space="preserve">VIGAS  V3  , Hormigón 280 kg/cm2  industrial  </t>
  </si>
  <si>
    <t>DINTEL h=0.40, Hormigón 280 kg/cm2  industrial</t>
  </si>
  <si>
    <t>Sellador 100% acrílico elastomérico</t>
  </si>
  <si>
    <t>Sellador 100% acrílico elastomérico en bloques violinados</t>
  </si>
  <si>
    <t>Violinado exterior sobre muros de 8"</t>
  </si>
  <si>
    <t>Violinado para muros exteriores</t>
  </si>
  <si>
    <t>Puertas polimetal doble (1.80x2.10)mts 2 hojas</t>
  </si>
  <si>
    <t>Sellador 100% acrílico elastomérico bloques violinados</t>
  </si>
  <si>
    <t>Bloques Violinados</t>
  </si>
  <si>
    <t>Semigloss superior en muros interiores y exteriores</t>
  </si>
  <si>
    <t>Acrílica sobre techos</t>
  </si>
  <si>
    <t xml:space="preserve"> M3C </t>
  </si>
  <si>
    <t>Acrílica económica como base (1 mano)</t>
  </si>
  <si>
    <t>Sellador 100% acrílico elastomérico para caras exteriores de muros violinados (1 mano)</t>
  </si>
  <si>
    <t>Revestimiento en granito fondo blanco 30 x 30</t>
  </si>
  <si>
    <t>Zócalos de granito fondo blanco 7 x 30</t>
  </si>
  <si>
    <t>Cerámica importada en baños 20 x 30 (2.10mts de altura)</t>
  </si>
  <si>
    <t xml:space="preserve">Lavamanos-Inodoro Anti vandálico. Suministro e instalación de Inodoro-Lavamanos anti vandálico de acero inoxidable. Incluye conexión a red de agua potable, drenaje residual y accesorios, según planos de Instalaciones Sanitarias y especificaciones técnicas. </t>
  </si>
  <si>
    <t>SUB-TOTAL PLATAFORMAS DE GIMNASIO</t>
  </si>
  <si>
    <t>Revestimiento en densglass</t>
  </si>
  <si>
    <t>Torres de foul</t>
  </si>
  <si>
    <r>
      <rPr>
        <b/>
        <sz val="12"/>
        <rFont val="Arial"/>
        <family val="2"/>
      </rPr>
      <t>Lavamanos-Inodoro Anti vandálico</t>
    </r>
    <r>
      <rPr>
        <sz val="12"/>
        <rFont val="Arial"/>
        <family val="2"/>
      </rPr>
      <t xml:space="preserve">. Suministro e instalación de Inodoro-Lavamanos anti vandálico de acero inoxidable. Incluye conexión a red de agua potable, drenaje residual y accesorios, según planos de Instalaciones Sanitarias y especificaciones técnicas. </t>
    </r>
  </si>
  <si>
    <t>Bloques calados tipo ventana en caja de escalera</t>
  </si>
  <si>
    <t xml:space="preserve">Escalones de cemento gris con Hojuelas vinílicas </t>
  </si>
  <si>
    <t xml:space="preserve">Descanso de de cemento gris con Hojuelas vinílicas </t>
  </si>
  <si>
    <t>Escalones de cemento gris con hojuelas vinílicas</t>
  </si>
  <si>
    <t>Descanso de  cemento gris con hojuelas vinílicas</t>
  </si>
  <si>
    <t>Puerta de polimetal 1.00 x 2.10m BATIENTE 1 HOJA</t>
  </si>
  <si>
    <t>Puerta de polimetal 0.90 x 2.10m BATIENTE 1 HOJA</t>
  </si>
  <si>
    <t>Puerta de polimetal 0.80 x 2.10m BATIENTE 1 HOJA</t>
  </si>
  <si>
    <t>Puerta de polimetal 0.70 x 2.10m BATIENTE 1 HOJA</t>
  </si>
  <si>
    <t>Puerta de polimetal 1.80 x 2.10m BATIENTE 2 HOJAS</t>
  </si>
  <si>
    <t>Puerta de polimetal 0.65 x 1.60m BATIENTE 1 HOJA (baños)</t>
  </si>
  <si>
    <t>Puerta de VIDRIO 1.80 x 2.10m BATIENTE 2 HOJAS</t>
  </si>
  <si>
    <t>Puertas polimetal doble (1.80x2.10)mts dos hoja</t>
  </si>
  <si>
    <t>Escalones de entrada en cemento pulido</t>
  </si>
  <si>
    <t>Puerta POLIMETAL (1.40*2.0)mt</t>
  </si>
  <si>
    <t>Bote producto de corte excavación</t>
  </si>
  <si>
    <t>Puerta polimetal doble (1.80x2.10)</t>
  </si>
  <si>
    <t>Puerta tola doble (1.72x2.20)</t>
  </si>
  <si>
    <t>Cristal de corrediza</t>
  </si>
  <si>
    <t>Violinado en muros de 6"</t>
  </si>
  <si>
    <r>
      <rPr>
        <b/>
        <sz val="12"/>
        <rFont val="Arial"/>
        <family val="2"/>
      </rPr>
      <t>Planta de tratamiento de aguas residuales con lodo activado,</t>
    </r>
    <r>
      <rPr>
        <sz val="12"/>
        <rFont val="Arial"/>
        <family val="2"/>
      </rPr>
      <t xml:space="preserve"> para caudal medio de 2.41L/s y caudal de punta de 8.99L/s</t>
    </r>
  </si>
  <si>
    <r>
      <rPr>
        <b/>
        <sz val="12"/>
        <rFont val="Arial"/>
        <family val="2"/>
      </rPr>
      <t>Cisterna 16,000gls p</t>
    </r>
    <r>
      <rPr>
        <sz val="12"/>
        <rFont val="Arial"/>
        <family val="2"/>
      </rPr>
      <t>ara recolección de aguas pluviales para uso en invernaderos</t>
    </r>
  </si>
  <si>
    <t>Vuelos exteriores e= 0.15 mts</t>
  </si>
  <si>
    <t>Louvers de aluminio</t>
  </si>
  <si>
    <t>Bloques de 6" SNP Ø 3/8@ 0.40</t>
  </si>
  <si>
    <t>Bloques de 6" SNP Ø 3/8@ 0.60</t>
  </si>
  <si>
    <t xml:space="preserve">Losa Caja Escalera y Vuelo Inferior H=0.50mt, Hormigón 240 kg/cm2  industrial e=0.10 mt </t>
  </si>
  <si>
    <t xml:space="preserve">Losa Garitas y Caseta Inversor y Vuelo Inferior H=0.30mt, Hormigón 240 kg/cm2  industrial e=0.15 mt </t>
  </si>
  <si>
    <t>Ventanas proyectadas</t>
  </si>
  <si>
    <t xml:space="preserve">OBRA: CENTRO DE CORRECCIÓN Y REHABILITACIÓN (CCR) SAN JUAN DE LA MAGUANA </t>
  </si>
  <si>
    <t>Stop de equipos sanitarios para almacenamiento de futuras reparaciones:</t>
  </si>
  <si>
    <t>NOTAS:</t>
  </si>
  <si>
    <t>1.-</t>
  </si>
  <si>
    <t>2.-</t>
  </si>
  <si>
    <t>LA PARTIDA DE SEGUROS Y FIANZAS, SERA PAGADA CONTRA FACTURAS.</t>
  </si>
  <si>
    <t>SIR</t>
  </si>
  <si>
    <t>(Ñ)</t>
  </si>
  <si>
    <t>EDIFICIO DE CELDAS CONYUGALES (1 UD):</t>
  </si>
  <si>
    <t>EDIFICIO DE COMEDOR - COCINA (1 UD):</t>
  </si>
  <si>
    <t>EDIFICIO ADMINISTRATIVO - HQ (1 UD):</t>
  </si>
  <si>
    <t>CANILES (1 UD):</t>
  </si>
  <si>
    <t>TALLER EDUCATIVO A (1 UD):</t>
  </si>
  <si>
    <t>EDIFICIO TALLER INDUSTRIAL (1 UD):</t>
  </si>
  <si>
    <t>EDIFICIO DISPENSARIO MEDICO ( 1 UD):</t>
  </si>
  <si>
    <t>EDIFICIO DE REQUISA (1 UD):</t>
  </si>
  <si>
    <t>PROCURADURÍA GENERAL DE LA REPUBLICA</t>
  </si>
  <si>
    <t>PLAN DE HUMANIZACIÓN DEL SISTEMA PENITENCIARIO DE LA REPUBLICA DOMINICANA</t>
  </si>
  <si>
    <t>LOCALIZACIÓN : SAN JUAN DE LA MAGUANA</t>
  </si>
  <si>
    <t>Campamento (oficinas y almacenes de contrista, y cierre de todo el perímetro de la obra con Aluzinc y estructura metálica)</t>
  </si>
  <si>
    <t xml:space="preserve">Pórtico PBY (30x45), Hormigón 240 kg/cm2  industrial </t>
  </si>
  <si>
    <t xml:space="preserve">Pórtico PGY (30x45), Hormigón 240 kg/cm2  industrial </t>
  </si>
  <si>
    <t xml:space="preserve">Pórtico PHY (30x80), Hormigón 240 kg/cm2  industrial </t>
  </si>
  <si>
    <t xml:space="preserve">Pórtico PIY (30x45), Hormigón 240 kg/cm2  industrial </t>
  </si>
  <si>
    <t xml:space="preserve">Pórtico PJY (30x45), Hormigón 240 kg/cm2  industrial </t>
  </si>
  <si>
    <t xml:space="preserve">Pórtico PKY (30x45), Hormigón 240 kg/cm2  industrial </t>
  </si>
  <si>
    <t xml:space="preserve">Pórtico P1X (30x45), Hormigón 240 kg/cm2  industrial </t>
  </si>
  <si>
    <t xml:space="preserve">Pórtico P2X (30x45), Hormigón 240 kg/cm2  industrial </t>
  </si>
  <si>
    <t xml:space="preserve">Pórtico P4X(30x45), Hormigón 240 kg/cm2  industrial </t>
  </si>
  <si>
    <t xml:space="preserve">Pórtico P5X (30x45), Hormigón 240 kg/cm2  industrial </t>
  </si>
  <si>
    <t xml:space="preserve">Pórtico P6X (35x45), Hormigón 240 kg/cm2  industrial </t>
  </si>
  <si>
    <t xml:space="preserve">Pórtico P7X (30x45), Hormigón 240 kg/cm2  industrial </t>
  </si>
  <si>
    <t>Bloques de 6" BNP y SNPØ 3/8@ 0.60 con serpentina cada 3 líneas</t>
  </si>
  <si>
    <t>Piso epóxido, autonivelante, de 0.003mt de espesor en área de duchas, incluye barrera de humedad y capa de protección poliaspártico anti bacteria y microbios</t>
  </si>
  <si>
    <t xml:space="preserve">Zabaleta, de Piso epóxido, autonivelante, aséptico, antimicrobiano con sellador </t>
  </si>
  <si>
    <t>Suministro e instalación revi-stone H con sellador epóxido  en paredes de área duchas h=2.4mt, espacio de inodoros h= 1.50mt. Incluye 2 manos de imprimador, 2 manos de revi-stone y sellador epóxido)</t>
  </si>
  <si>
    <t>PROTECCIÓN DE HIERROS EN PUERTAS Y VENTANAS:</t>
  </si>
  <si>
    <t>Puertas corredizas de barrotes redonda de  Ø ¾ ¨ según detalle en planos</t>
  </si>
  <si>
    <t>Fascias en tola para tapar tuberías colgantes</t>
  </si>
  <si>
    <t>TERMINACIÓN DE TECHO (en vuelos de ventanas, puertas):</t>
  </si>
  <si>
    <t xml:space="preserve">Pórtico P3X (30x45), Hormigón 240 kg/cm2  industrial </t>
  </si>
  <si>
    <t>TERMINACIÓN DE PISOS:</t>
  </si>
  <si>
    <t>PROTECCIÓN DE HIERROS:</t>
  </si>
  <si>
    <t>Zabaleta, de Piso epóxido, autonivelante, aséptico, antimicrobiano con sellador</t>
  </si>
  <si>
    <t>Suministro e instalación revi-stone H con sellador epóxido  en paredes de área duchas h=2.4mt, espacio de inodoros y lavandería h= 1.50mt. Incluye 2 manos de imprimador, 2 manos de revi-stone y sellador epóxido)</t>
  </si>
  <si>
    <t>TERMINACIÓN DE ESCALERA:</t>
  </si>
  <si>
    <t>SUB-TOTAL TERMINACIÓN DE ESCALERA:</t>
  </si>
  <si>
    <t>TERMINACIÓN DE TECHO:</t>
  </si>
  <si>
    <t>Lavamanos sencillo blanco. Suministro e instalación de lavamanos, incluye mezcladora y conexión de Instalaciones Sanitarias según planos.</t>
  </si>
  <si>
    <t>Vertedor. Suministro e instalación de llave de chorro 3/4", agua potable y desagüe de piso en PVC según especificado en planos de Instalaciones Sanitarias.</t>
  </si>
  <si>
    <t xml:space="preserve">Ducha antivandálica. Suministro e instalación de ducha y drenaje de piso anti vandálica con tuberías en PVC según especificaciones en plano Instalaciones Sanitarias y especificaciones técnicas. </t>
  </si>
  <si>
    <t xml:space="preserve">Sistema contra incendio. Incluye caja de manguera e instalación de tubería 3" hierro negro según especificaciones en planos de Instalaciones Sanitarias.  </t>
  </si>
  <si>
    <t xml:space="preserve">Columna de agua sistema contra incendio hierro negro 3''. Suministro de materiales e instalación de tubería de hierro negro según especificaciones en planos de Instalaciones Sanitarias.  </t>
  </si>
  <si>
    <t>Desagüe de piso- Antivandálico. Suministro e instalación de desagüe de piso de 2''  en PVC  según especificado en planos de Instalaciones Sanitarias.</t>
  </si>
  <si>
    <t>INSTALACIONES ELÉCTRICAS INTERIORES:</t>
  </si>
  <si>
    <t>Panel  board trifásico 6 espacios ,Nema 1, 120/240 volt.  Barra 325 Amp., con Main breaker de 300 Amp/3. 1 breaker 125/2 Amp. 3 breaker 60/2 Amp., un breaker de 40/2 Amp. y un espacio libre,  para distribución eléctrica  con la misma disposición y espacios establecidos  en la referencia.   Breaker  industriales de  fabricación Americana nuevos  y del mismo fabricante.</t>
  </si>
  <si>
    <t>Panel breaker 12/24  espacios GE o semejante, para distribución eléctrica Nema 1, con la misma disposición y espacios establecidos  en la referencia. De fabricación Americana, Breaker de la misma fabricación y de la capacidad especificada en los Planos, con alimentadas eléctricos 2THW#6, 1THW#8 y 1THW#10 en tubería PVC SDR-26 de 1" (2do., 3er. y 4to. Nivel)</t>
  </si>
  <si>
    <t>Interruptor sencillo de 15Amp. o mas tipo Levitón o semejante con Alimentador  2THW#12 , colocados en cajas de fabricación Americana y tubos PVC SDR-26 de 1/2".</t>
  </si>
  <si>
    <t>Interruptor doble de 15Amp. o mas tipo Levitón o semejante con Alimentador  3THW#12 , colocados en cajas de fabricación Americana y tubos PVC SDR-26 de 1/2".</t>
  </si>
  <si>
    <t>Tomacorriente sencillo salida, 220 volt. 15Amp. o mas , Levitón o semejante con Alimentado por alambre2 THW # 10 y 1THW#12, colocados en cajas 2"x 4" de fabricación Americana y tubería PVC SDR 26 de 1/2".</t>
  </si>
  <si>
    <t>Tomacorriente doble salida, 120 volt. 15Amp. o mas  tipo Levitón o semejante con Alimentador  3THW#12, colocados en cajas 2"x 4" de fabricación Americana y tubería PVC SDR 26 de 1/2".</t>
  </si>
  <si>
    <t xml:space="preserve">Salida telefónica y  data sin cable, en caja 2"x4" Americana, tubería PVC 3/4"  SDR-26, Mensajero eléctrico en soga de nylon , Tapa con conector para data y teléfono. </t>
  </si>
  <si>
    <t>Malla de aterrizaje, sistema de tres varillas de 5/8" x 8 Pies  interconectadas con alambre HDB #2 trenado de 7 hilos y separadas entre si 1.5 mt de forma triangular y distanciada del punto de interconexión mínimo 5 mts. según detalle en planos</t>
  </si>
  <si>
    <t>SUB-TOTAL INSTALACIONES ELÉCTRICAS INTERIORES:</t>
  </si>
  <si>
    <t>INSTALACIONES ALIMENTADORES ELÉCTRICOS EDIFICO DE ALOJAMIENTOS:</t>
  </si>
  <si>
    <t>ALIMENTADOR DESDE EL PANEL BOARD PRINCIPAL HASTA EL PANEL EDIFICIO ALOJAMIENTO 1, Formado por: 6 Conductor # 1/0 THHN (2/Fases)(P), 1 Conductor # 2/0 THHN (N), 1 Conductor # 2 THHN (T), en 1 Tuberías PVC de 3".</t>
  </si>
  <si>
    <t>alimentador desde el panel board principal hasta el panel edificio alojamiento 2, formado por: 6 conductor # 1/0 thhn (2/fases)(p), 1 conductor # 2/0 thhn (n), 1 conductor # 2 thhn (t), en 1 tuberías pvc de 3".</t>
  </si>
  <si>
    <t>alimentador desde el panel board principal hasta el panel edificio alojamiento 3, formado por: 6 conductor # 1/0 thhn (2/fases)(p), 1 conductor # 2/0 thhn (n), 1 conductor # 2 thhn (t), en 1 tuberías pvc de 3".</t>
  </si>
  <si>
    <t>alimentador desde el panel board principal hasta el panel edificio alojamiento 4, formado por: 6 conductor # 1/0 thhn (2/fases)(p), 1 conductor # 2/0 thhn (n), 1 conductor # 2 thhn (t), en 1 tuberías pvc de 3".</t>
  </si>
  <si>
    <t>alimentador desde el panel board principal hasta el panel edificio alojamiento 5, formado por: 6 conductor # 2/0 thhn (2/fases)(p), 2 conductor # 1/0 thhn (n), 1 conductor # 2 thhn (t), en 1 tuberías pvc de 3".</t>
  </si>
  <si>
    <t>SUB-TOTAL INSTALACIONES ALIMENTADORES ELÉCTRICOS ALOJAMIENTOS:</t>
  </si>
  <si>
    <t>SUB-TOTAL GENERAL: (B) CONSTRUCCIÓN EDIFICIO DE ALOJAMIENTO (5 UDS)</t>
  </si>
  <si>
    <t>EDIFICIO DE OBSERVACIÓN (1 UD):</t>
  </si>
  <si>
    <t>Relleno de Reposición en Zapatas</t>
  </si>
  <si>
    <t>Bote producto de Excavación</t>
  </si>
  <si>
    <t>Dintel 0.15 x 0.40 Hormigón 280kg/cm2</t>
  </si>
  <si>
    <t>Violín 0.15mt en Superficie Exterior</t>
  </si>
  <si>
    <t>Torta de hormigón de base E=0.10mt Incl. Barrera Plástica de Polietileno entre torta y Relleno Granular</t>
  </si>
  <si>
    <t>Piso epóxido, autonivelante, de 0.003mt de espesor en área de duchas, incluye barrera de humedad y capa de protección poliaspartico anti bacteria y microbios</t>
  </si>
  <si>
    <t>Zabaleta, altura 10cm de Piso epóxido, autonivelante, aséptico, antimicrobiano epogloss con sellador de uretano de alto tráfico en área de baños)</t>
  </si>
  <si>
    <t xml:space="preserve">Revestimiento en Cerámica 20cm X 30cm en Pared de Baño Control </t>
  </si>
  <si>
    <t>TERMINACIÓN DE TECHO EN ACCESO EDIFICIO:</t>
  </si>
  <si>
    <t>PROTECCIÓN DE HIERROS :</t>
  </si>
  <si>
    <t xml:space="preserve">Cristal de protección antivandalismo y seguridad CL - 400 resistente a la tensión y rotura transparente  grosor de película 100 micras en control, 2.80mt x 1.20mt </t>
  </si>
  <si>
    <t xml:space="preserve">Ventanas Celosía de Aluminio blanco AA Cal. 40- 18 UDS 1.45mt X 1.40mt </t>
  </si>
  <si>
    <t>Ventanas 0.60mt X 0.60mt, Celosía de Aluminio blanco Cal.40-1 UDS  1.45mt X 1.40mt,</t>
  </si>
  <si>
    <t>Plafond blanco en PVC área baño control</t>
  </si>
  <si>
    <t>Colocación de Poliuretano de 1" en juntas de expansión y de HA</t>
  </si>
  <si>
    <t xml:space="preserve">Extintores portátiles 6kg. </t>
  </si>
  <si>
    <t xml:space="preserve">Pórtico P15 (30x45), Hormigón 280 kg/cm2  industrial </t>
  </si>
  <si>
    <t>Torta de Hormigón en Piso E=0.10mt</t>
  </si>
  <si>
    <t>Piso epóxido, autonivelante, aséptico, antimicrobiano epogloss con sellador de uretano de alto tráfico en área de baños)</t>
  </si>
  <si>
    <t xml:space="preserve">Revestimiento en Cerámica 20cm X 30cm, Pared de Baño Control </t>
  </si>
  <si>
    <t xml:space="preserve">Cristal de protección antivandalismo y seguridad CL - 400 resistente a la tensión y rotura transparente  grosor de película 100 micras en control, 1.70mt x 0.90mt </t>
  </si>
  <si>
    <t xml:space="preserve">Ventanas Celosía de Aluminio blanco AA Cal. 40- 19 UDS 1.45mt X 1.40mt </t>
  </si>
  <si>
    <t xml:space="preserve">Losa Caseta Baterías y Vuelo Inferior H=0.50mt, Hormigón 280 kg/cm2  industrial e=0.15 mt </t>
  </si>
  <si>
    <t>Vuelos Superior H=0.50mt y Viga en Losa Escalera, Hormigón 280kg/cm2 industrial e=0.15mt</t>
  </si>
  <si>
    <t>Vuelos Superior H=0.50mt y Viga en Losa Garitas, Hormigón 280kg/cm2 industrial e=0.15mt</t>
  </si>
  <si>
    <t>Vuelos Superior H=0.50mt y Viga en Losa Caseta Baterías, Hormigón 280kg/cm2 industrial e=0.15mt</t>
  </si>
  <si>
    <t>Bajantes de descarga Pluv. 2''. Suministro de materiales e instalación de bajantes de descarga pluvial de 2'' PVC sdr-26 . Incluye rejilla y terminación en techo.</t>
  </si>
  <si>
    <t>INSTALACIONES ELÉCTRICAS INTERIOR DEL 1RO AL 3ER NIVEL:</t>
  </si>
  <si>
    <t>Panel breaker 16/32 espacios GE o semejante, para distribución eléctrica Nema 1, con la misma disposición y espacios establecidos  en la referencia. De fabricación Americana  , Breaker de la misma fabricación y de la capacidad especificadan en los planos, con alimentadores eléctricos 2THW#2, 1THW#4 y 1THW#6 en tubería PVC SDR-26 de 1 1/2" (1er. Nivel)</t>
  </si>
  <si>
    <t xml:space="preserve"> Salida Panel de control encendido de lámparas, abanicos y apertura de puertas, de fabricación Americana, operación de encendido de lámparas, abanico y apertura de puertas independientes para cada celda y áreas comunes utilizadas por los internos, como indican los plano con circuitos independientes según diseño. Con alimentador 35 pies por línea de 2THW#8 y 1 THW#10 en tubo de 1"PVCSDR-26.</t>
  </si>
  <si>
    <t xml:space="preserve">Salida Abanico de techo tipo KDK o semejante de 54 pulg. con aspa de metal sin luz, caja  octagonal , alimentador 2THW #12 en tubo PVC SDR- 26 de 1/2" empotrado en el hormigón.  </t>
  </si>
  <si>
    <t xml:space="preserve">Salida con abanico orbital tipo KDK o semejante, caja octagonal, alimentador 2THW # 12en tubo PVC SDR 26 de 1/2" empotrado en el hormigón , abanico y conductores  fabricación americana. </t>
  </si>
  <si>
    <t>Salida para luminaria exterior , con alimentador 2 THW #10 y 1THW#12 en tubo PVC SDR 26 de 3/4" , caja 2"x4" con tapa de metal con orificio de 1/2" empotrado en el hormigón.</t>
  </si>
  <si>
    <t>Salida luminaria en techo 15W , Luminaria con bombilla LED de 15W. Roceta de porcelana,  con alimentador 2THW#12, en tubería PVC SDR-26 de 1/2" empotrado en el hormigo y caja octagonal, todo de fabricación Americana.</t>
  </si>
  <si>
    <t>Registro alimentador para data y teléfono registro 12"x 12"X4'' nema 3 , con tapa ciega , empotrado en el hormigón en el área de data o en el cuarto eléctrico. Alimentado por tubo PVC 11/2"SDR26 y salida en tubo 11/2"SDR26 hacia salida secundaria.</t>
  </si>
  <si>
    <t>SUB - TOTAL INSTALACIONES ELÉCTRICAS INTERIOR DEL 1RO AL 3ER NIVEL:</t>
  </si>
  <si>
    <t>INSTALACIONES ALIMENTADORES ELÉCTRICOS EDIFICO DE OBSERVACIÓN:</t>
  </si>
  <si>
    <t>ALIMENTADOR DESDE EL PANEL BOARD PRINCIPAL HASTA EL PANEL EDIFICIO REFLEXIÓN, Formado por: 3 Conductor # 2 THHN (1/Fases)(P), 1 Conductor # 4 THHN (N), 1 Conductor # 6 THHN (T), en 1 Tuberías PVC de 2".</t>
  </si>
  <si>
    <t>SUB-TOTAL INSTALACIONES ALIMENTADORES ELÉCTRICOS OBSERVACIÓN:</t>
  </si>
  <si>
    <t>SUB-TOTAL GENERAL: (C) CONSTRUCCIÓN EDIFICIO DE OBSERVACIÓN (1 UDS)</t>
  </si>
  <si>
    <t>Piso epóxido autonivelante de 0.003mts de espesor en Celdas, baño Cacheo, y piso de vertedero afuera de la tina</t>
  </si>
  <si>
    <t>Piso de cemento pulido con hojuelas vinílicas decorativas base agua, con minerales inorgánicos, aditivos y diversos pigmentos.</t>
  </si>
  <si>
    <t>Zabaleta, altura 10 cms de piso epóxido, autonivelante, aséptico, antimicrobiano epogloss con sellador de uretano de alto trafico en área de baños.</t>
  </si>
  <si>
    <t>Suministro e instalación revi-stone H con sellador epóxido  en paredes de área de inodoros de celdas h=1.50mts, área de duchas de celdas h=2.00mts, baño de Cacheo, y piso de vertedero afuera de la tina  h=1.50mts. Incluye 2 manos de imprimador, 2 manos de revi-stone y sellador epóxido)</t>
  </si>
  <si>
    <t>Escalones de cemento gris con hojuelas vinílicas.</t>
  </si>
  <si>
    <t>Descanso de de cemento gris con hojuelas vinílicas.</t>
  </si>
  <si>
    <t>Puertas corredizas de barrotes redonda de  Ø3/4" según detalle en planos</t>
  </si>
  <si>
    <t>Fascias de tola para tapar tuberías colgantes</t>
  </si>
  <si>
    <t>Piso epóxido autonivelante de 0.003mts de espesor en Celdas, baño Cacheo, baño general y piso de vertedero afuera de la tina</t>
  </si>
  <si>
    <t>Piso cemento pulido con hojuelas vinílicas decorativas base agua, con minerales inorgánicos, aditivos y diversos pigmentos.</t>
  </si>
  <si>
    <t>Suministro e instalación revi-stone H con sellador epóxido  en paredes de área de inodoros de celdas h=1.50mts, área de duchas de celdas h=2.00mts, baño de Cacheo, baño general y piso de vertedero afuera de la tina  h=1.50mts. Incluye 2 manos de imprimador, 2 manos de revi-stone y sellador epóxido)</t>
  </si>
  <si>
    <r>
      <rPr>
        <b/>
        <sz val="12"/>
        <color theme="1"/>
        <rFont val="Arial"/>
        <family val="2"/>
      </rPr>
      <t>Lavamanos sencillo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blanco.</t>
    </r>
    <r>
      <rPr>
        <sz val="12"/>
        <color theme="1"/>
        <rFont val="Arial"/>
        <family val="2"/>
      </rPr>
      <t xml:space="preserve"> Suministro e instalación de lavamanos, incluye mezcladora y conexión de Instalaciones Sanitarias según planos.</t>
    </r>
  </si>
  <si>
    <r>
      <t xml:space="preserve">Vertedero. </t>
    </r>
    <r>
      <rPr>
        <sz val="12"/>
        <color theme="1"/>
        <rFont val="Arial"/>
        <family val="2"/>
      </rPr>
      <t>Suministro e instalación de llave de chorro 3/4", agua potable y desagüe de piso en PVC según especificado en planos de Instalaciones Sanitarias.</t>
    </r>
  </si>
  <si>
    <r>
      <rPr>
        <b/>
        <sz val="12"/>
        <color theme="1"/>
        <rFont val="Arial"/>
        <family val="2"/>
      </rPr>
      <t>Ducha antivandálica</t>
    </r>
    <r>
      <rPr>
        <sz val="12"/>
        <color theme="1"/>
        <rFont val="Arial"/>
        <family val="2"/>
      </rPr>
      <t xml:space="preserve">. Suministro e instalación de ducha y drenaje de piso anti vandálica con tuberías en PVC según especificaciones en plano Instalaciones Sanitarias y especificaciones técnicas. </t>
    </r>
  </si>
  <si>
    <r>
      <t xml:space="preserve">Sistema contra incendio. </t>
    </r>
    <r>
      <rPr>
        <sz val="12"/>
        <color theme="1"/>
        <rFont val="Arial"/>
        <family val="2"/>
      </rPr>
      <t xml:space="preserve">Incluye caja de manguera e instalación de tubería 3" hierro negro según especificaciones en planos de Instalaciones Sanitarias.  </t>
    </r>
  </si>
  <si>
    <r>
      <t xml:space="preserve">Columna de agua sistema contra incendio hierro negro 3''. </t>
    </r>
    <r>
      <rPr>
        <sz val="12"/>
        <color theme="1"/>
        <rFont val="Arial"/>
        <family val="2"/>
      </rPr>
      <t xml:space="preserve">Suministro de materiales e instalación de tubería de hierro negro según especificaciones en planos de Instalaciones Sanitarias.  </t>
    </r>
  </si>
  <si>
    <t>INSTALACIÓN ELÉCTRICAS 1ER Y 2DO NIVEL</t>
  </si>
  <si>
    <r>
      <rPr>
        <b/>
        <sz val="12"/>
        <color theme="1"/>
        <rFont val="Arial"/>
        <family val="2"/>
      </rPr>
      <t>Panel breaker 16/32 espacios GE o semejante</t>
    </r>
    <r>
      <rPr>
        <sz val="12"/>
        <color theme="1"/>
        <rFont val="Arial"/>
        <family val="2"/>
      </rPr>
      <t>, para distribución eléctrica Nema 1, con la misma disposición y espacios establecidos  en la referencia. De fabricación Americana  , Breaker de la misma fabricación y de la capacidad especificada en los planos, con alimentadores eléctricos 15pies por línea de 2THW#2, 1THW#4 y 1THW#6 en tubería PVC SDR-26 de 1 1/2" (1er. Nivel)</t>
    </r>
  </si>
  <si>
    <r>
      <rPr>
        <b/>
        <sz val="12"/>
        <color theme="1"/>
        <rFont val="Arial"/>
        <family val="2"/>
      </rPr>
      <t>Salida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Panel de control encendido de lámparas, abanicos y apertura de puertas,</t>
    </r>
    <r>
      <rPr>
        <sz val="12"/>
        <color theme="1"/>
        <rFont val="Arial"/>
        <family val="2"/>
      </rPr>
      <t xml:space="preserve"> de fabricación Americana, operación de encendido de lámparas, abanico y apertura de puertas independientes para cada celda y áreas comunes utilizadas por los internos, como indican los plano con circuitos independientes según diseño. Con alimentador 35 pies por línea de 2THW#8 y 1 THW#10 en tubo de 1"PVCSDR-26.</t>
    </r>
  </si>
  <si>
    <r>
      <rPr>
        <b/>
        <sz val="12"/>
        <color theme="1"/>
        <rFont val="Arial"/>
        <family val="2"/>
      </rPr>
      <t>Salida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Abanico de techo tipo KDK o semejante de 54 pulg</t>
    </r>
    <r>
      <rPr>
        <sz val="12"/>
        <color theme="1"/>
        <rFont val="Arial"/>
        <family val="2"/>
      </rPr>
      <t xml:space="preserve">. con aspa de metal sin luz, caja  octagonal , alimentador 2THW #12 en tubo PVC SDR- 26 de 1/2" empotrado en el hormigón.  </t>
    </r>
  </si>
  <si>
    <r>
      <rPr>
        <b/>
        <sz val="12"/>
        <color theme="1"/>
        <rFont val="Arial"/>
        <family val="2"/>
      </rPr>
      <t>Salida con abanico orbital tipo KDK o semejante</t>
    </r>
    <r>
      <rPr>
        <sz val="12"/>
        <color theme="1"/>
        <rFont val="Arial"/>
        <family val="2"/>
      </rPr>
      <t xml:space="preserve">, caja octagonal, alimentador 2THW # 12en tubo PVC SDR 26 de 1/2" empotrado en el hormigón , abanico y conductores  fabricación americana. </t>
    </r>
  </si>
  <si>
    <r>
      <rPr>
        <b/>
        <sz val="12"/>
        <color theme="1"/>
        <rFont val="Arial"/>
        <family val="2"/>
      </rPr>
      <t>Salida para luminaria exterior</t>
    </r>
    <r>
      <rPr>
        <sz val="12"/>
        <color theme="1"/>
        <rFont val="Arial"/>
        <family val="2"/>
      </rPr>
      <t xml:space="preserve"> , con alimentador 2 THW #10 y 1THW#12 en tubo PVC SDR 26 de 3/4" , caja 2"x4" con tapa de metal con orificio de 1/2" empotrado en el hormigón.</t>
    </r>
  </si>
  <si>
    <r>
      <rPr>
        <b/>
        <sz val="12"/>
        <color theme="1"/>
        <rFont val="Arial"/>
        <family val="2"/>
      </rPr>
      <t>Salida luminaria en techo 15W</t>
    </r>
    <r>
      <rPr>
        <sz val="12"/>
        <color theme="1"/>
        <rFont val="Arial"/>
        <family val="2"/>
      </rPr>
      <t xml:space="preserve"> , Luminaria con bombilla LED de 15W. Roceta de porcelana,  con alimentador 2THW#12, en tubería PVC SDR-26 de 1/2" empotrado en el hormigo y caja octagonal, todo de fabricación Americana.</t>
    </r>
  </si>
  <si>
    <r>
      <rPr>
        <b/>
        <sz val="12"/>
        <color theme="1"/>
        <rFont val="Arial"/>
        <family val="2"/>
      </rPr>
      <t xml:space="preserve">Salida para Motores de puertas en cendas y áreas comunes utilizadas por internos </t>
    </r>
    <r>
      <rPr>
        <sz val="12"/>
        <color theme="1"/>
        <rFont val="Arial"/>
        <family val="2"/>
      </rPr>
      <t xml:space="preserve"> en caja 2"x4"americana, con alimentador 2THW#10 y 1 THW#12 en tubería PVC de 1/2"SDR26.</t>
    </r>
  </si>
  <si>
    <r>
      <rPr>
        <b/>
        <sz val="12"/>
        <color theme="1"/>
        <rFont val="Arial"/>
        <family val="2"/>
      </rPr>
      <t>Interruptor sencillo</t>
    </r>
    <r>
      <rPr>
        <sz val="12"/>
        <color theme="1"/>
        <rFont val="Arial"/>
        <family val="2"/>
      </rPr>
      <t xml:space="preserve"> de 15Amp. o mas tipo Levitón o semejante con Alimentador  2THW#12 , colocados en cajas de fabricación Americana y tubos PVC SDR-26 de 1/2".</t>
    </r>
  </si>
  <si>
    <r>
      <rPr>
        <b/>
        <sz val="12"/>
        <color theme="1"/>
        <rFont val="Arial"/>
        <family val="2"/>
      </rPr>
      <t>Tomacorriente sencillo salida</t>
    </r>
    <r>
      <rPr>
        <sz val="12"/>
        <color theme="1"/>
        <rFont val="Arial"/>
        <family val="2"/>
      </rPr>
      <t>, 220 volt. 15Amp. o mas , Levitón o semejante con Alimentado por alambre2 THW # 10 y 1THW#12, colocados en cajas 2"x 4" de fabricación Americana y tubería PVC SDR 26 de 1/2".</t>
    </r>
  </si>
  <si>
    <r>
      <rPr>
        <b/>
        <sz val="12"/>
        <color theme="1"/>
        <rFont val="Arial"/>
        <family val="2"/>
      </rPr>
      <t>Tomacorriente doble salida</t>
    </r>
    <r>
      <rPr>
        <sz val="12"/>
        <color theme="1"/>
        <rFont val="Arial"/>
        <family val="2"/>
      </rPr>
      <t>, 120 volt. 15Amp. o mas  tipo Levitón o semejante con Alimentador  3THW#12, colocados en cajas 2"x 4" de fabricación Americana y tubería PVC SDR 26 de 1/2".</t>
    </r>
  </si>
  <si>
    <r>
      <rPr>
        <b/>
        <sz val="12"/>
        <color theme="1"/>
        <rFont val="Arial"/>
        <family val="2"/>
      </rPr>
      <t>Salida  para cámara de seguridad</t>
    </r>
    <r>
      <rPr>
        <sz val="12"/>
        <color theme="1"/>
        <rFont val="Arial"/>
        <family val="2"/>
      </rPr>
      <t xml:space="preserve">, en caja 2"x4", tubería PVC 3/4" SDR-26, Mensajero eléctrico en soga de nylon, Tapa de metal con nock-out y conector UF de 1/2 x 3/8. </t>
    </r>
  </si>
  <si>
    <r>
      <rPr>
        <b/>
        <sz val="12"/>
        <color theme="1"/>
        <rFont val="Arial"/>
        <family val="2"/>
      </rPr>
      <t>Salida telefónica y  data sin cable</t>
    </r>
    <r>
      <rPr>
        <sz val="12"/>
        <color theme="1"/>
        <rFont val="Arial"/>
        <family val="2"/>
      </rPr>
      <t xml:space="preserve">, en caja 2"x4" Americana, tubería PVC 3/4"  SDR-26, Mensajero eléctrico en soga de nylon , Tapa con conector para data y teléfono. </t>
    </r>
  </si>
  <si>
    <r>
      <rPr>
        <b/>
        <sz val="12"/>
        <color theme="1"/>
        <rFont val="Arial"/>
        <family val="2"/>
      </rPr>
      <t>Salida  cable TV</t>
    </r>
    <r>
      <rPr>
        <sz val="12"/>
        <color theme="1"/>
        <rFont val="Arial"/>
        <family val="2"/>
      </rPr>
      <t xml:space="preserve">, en caja 2"x4" Americana, tubería PVC 3/4" SDR-26, Mensajero eléctrico en soga de nylon , Tapa con conector para TV. </t>
    </r>
  </si>
  <si>
    <r>
      <t xml:space="preserve">Malla de aterrizaje, </t>
    </r>
    <r>
      <rPr>
        <sz val="12"/>
        <color theme="1"/>
        <rFont val="Arial"/>
        <family val="2"/>
      </rPr>
      <t>sistema de tres varillas de 5/8" x 8 Pies  interconectadas con alambre HDB #2 trenado de 7 hilos y separadas entre si 1.5 mt de forma triangular y distanciada del punto de interconexión mínimo 5 mts. según detalle en planos</t>
    </r>
  </si>
  <si>
    <r>
      <rPr>
        <b/>
        <sz val="12"/>
        <color theme="1"/>
        <rFont val="Arial"/>
        <family val="2"/>
      </rPr>
      <t xml:space="preserve">Registro alimentador para data y teléfono </t>
    </r>
    <r>
      <rPr>
        <sz val="12"/>
        <color theme="1"/>
        <rFont val="Arial"/>
        <family val="2"/>
      </rPr>
      <t>registro 12"x 12"X4'' nema 3 , con tapa ciega , empotrado en el hormigón en el área de data o en el cuarto eléctrico. Alimentado por tubo PVC 11/2"SDR26 y salida en tubo 11/2"SDR26 hacia salida secundaria.</t>
    </r>
  </si>
  <si>
    <t>SUB-TOTAL INSTALACIÓN ELÉCTRICAS 1ER Y 2DO NIVEL:</t>
  </si>
  <si>
    <t>INSTALACIONES ALIMENTADORES ELÉCTRICOS EDIFICO DE CONYUGALES:</t>
  </si>
  <si>
    <t>Alimentador desde el panel board principal hasta el panel edificio conyugal, formado por: 3 conductor # 4/0 thhn (1/fases)(p), 1 conductor # 2/0 thhn (n), 1 conductor # 2 thhn (t), en 1 tuberías pvc de 3".</t>
  </si>
  <si>
    <t>SUB-TOTAL INSTALACIONES ALIMENTADORES ELÉCTRICOS CONYUGALES:</t>
  </si>
  <si>
    <t>SUB-TOTAL GENERAL: (D) CONSTRUCCIÓN EDIFICIO DE CELDAS CONYUGALES (1 UDS)</t>
  </si>
  <si>
    <t>EDIFICIO DE REFLEXIÓN (1 UD):</t>
  </si>
  <si>
    <t xml:space="preserve">Bote producto Excavación </t>
  </si>
  <si>
    <t xml:space="preserve">Pórtico v1 (25x48), Hormigón 280 kg/cm2  industrial </t>
  </si>
  <si>
    <t xml:space="preserve">Pórtico v2 (25x48), Hormigón 280 kg/cm2  industrial </t>
  </si>
  <si>
    <t xml:space="preserve">Pórtico v3 (25x48), Hormigón 280 kg/cm2  industrial </t>
  </si>
  <si>
    <t xml:space="preserve">Pórtico v4 (25x48), Hormigón 280 kg/cm2  industrial </t>
  </si>
  <si>
    <t xml:space="preserve">Pórtico v5 (25x48), Hormigón 280 kg/cm2  industrial </t>
  </si>
  <si>
    <t xml:space="preserve">Pórtico v6 (25x48), Hormigón 280 kg/cm2  industrial </t>
  </si>
  <si>
    <t xml:space="preserve">Pórtico v7 (25x45), Hormigón 280 kg/cm2  industrial </t>
  </si>
  <si>
    <t xml:space="preserve">Pórtico v8 (25x48), Hormigón 280 kg/cm2  industrial </t>
  </si>
  <si>
    <t xml:space="preserve">Pórtico v9 (25x48), Hormigón 280 kg/cm2  industrial </t>
  </si>
  <si>
    <t xml:space="preserve">Pórtico v10 (25x45), Hormigón 280 kg/cm2  industrial </t>
  </si>
  <si>
    <t xml:space="preserve">Pórtico v11 (25x48), Hormigón 280 kg/cm2  industrial </t>
  </si>
  <si>
    <t xml:space="preserve">Pórtico v12 (25x48), Hormigón 280 kg/cm2  industrial </t>
  </si>
  <si>
    <t xml:space="preserve">Pórtico v13 (25x45), Hormigón 280 kg/cm2  industrial </t>
  </si>
  <si>
    <t xml:space="preserve">Pórtico v14 (25x45), Hormigón 280 kg/cm2  industrial </t>
  </si>
  <si>
    <t xml:space="preserve">Pórtico v15 (25x45), Hormigón 280 kg/cm2  industrial </t>
  </si>
  <si>
    <t xml:space="preserve">Pórtico v16 (25x45), Hormigón 280 kg/cm2  industrial </t>
  </si>
  <si>
    <t xml:space="preserve">Pórtico v17 (25x45), Hormigón 280 kg/cm2  industrial </t>
  </si>
  <si>
    <t xml:space="preserve">Pórtico v18 (25x45), Hormigón 280 kg/cm2  industrial </t>
  </si>
  <si>
    <t xml:space="preserve">Pórtico v19 (25x45), Hormigón 280 kg/cm2  industrial </t>
  </si>
  <si>
    <t xml:space="preserve">Pórtico v20 (25x45), Hormigón 280 kg/cm2  industrial </t>
  </si>
  <si>
    <t>Dintel Corrido 0.15 x 0.40 Hormigón 240kg/cm2</t>
  </si>
  <si>
    <t>Vuelos Ancho=0.30mt Hormigón 240kg/cm2</t>
  </si>
  <si>
    <t>Bloques de 6" BNP Ø 3/8 @ 0.60 con serpentina cada 3 líneas</t>
  </si>
  <si>
    <t>Bloques de 6" SNP Ø 3/8 @ 0.60 con serpentina cada 3 líneas</t>
  </si>
  <si>
    <t xml:space="preserve">Piso Cerámica 30cm x 30cm, en Baño Control </t>
  </si>
  <si>
    <t xml:space="preserve">Cristal de protección antivandalismo y seguridad CL - 400 resistente a la tensión y rotura transparente  grosor de película 100 micras en control, 2.44mt x 1.20mt </t>
  </si>
  <si>
    <t xml:space="preserve">Ventanas Celosía de Aluminio blanco AA Cal. 40- 3 UDS 1.45mt X 1.40mt </t>
  </si>
  <si>
    <t xml:space="preserve">Ventanas Celosía de Aluminio blanco AA Cal. 40- 1 UDS 0.60mt X 0.60mt </t>
  </si>
  <si>
    <t xml:space="preserve">Ventanas Celosía de Aluminio blanco AA Cal. 40- 1 UDS 1.70mt X 1.40mt </t>
  </si>
  <si>
    <t xml:space="preserve">Pórtico v4 (25x48), Hormigón 240 kg/cm2  industrial </t>
  </si>
  <si>
    <t xml:space="preserve">Pórtico v5 (25x48), Hormigón 240 kg/cm2  industrial </t>
  </si>
  <si>
    <t xml:space="preserve">Pórtico v7 (25x45), Hormigón 240 kg/cm2  industrial </t>
  </si>
  <si>
    <t xml:space="preserve">Pórtico v8 (25x48), Hormigón 240 kg/cm2  industrial </t>
  </si>
  <si>
    <t xml:space="preserve">Pórtico v9 (25x48), Hormigón 240 kg/cm2  industrial </t>
  </si>
  <si>
    <t xml:space="preserve">Pórtico v12 (25x48), Hormigón 240 kg/cm2  industrial </t>
  </si>
  <si>
    <t xml:space="preserve">Pórtico v14 (25x48), Hormigón 240 kg/cm2  industrial </t>
  </si>
  <si>
    <t xml:space="preserve">Pórtico v15 (25x48), Hormigón 240 kg/cm2  industrial </t>
  </si>
  <si>
    <t xml:space="preserve">Pórtico v17 (25x48), Hormigón 240 kg/cm2  industrial </t>
  </si>
  <si>
    <t xml:space="preserve">Pórtico v18 (25x48), Hormigón 240 kg/cm2  industrial </t>
  </si>
  <si>
    <t xml:space="preserve">Pórtico v19 (25x48), Hormigón 240 kg/cm2  industrial </t>
  </si>
  <si>
    <t xml:space="preserve">Pórtico v20 (25x48), Hormigón 240 kg/cm2  industrial </t>
  </si>
  <si>
    <t xml:space="preserve">Pórtico v21 (25x48), Hormigón 240 kg/cm2  industrial </t>
  </si>
  <si>
    <t xml:space="preserve">Pórtico v22 (25x60), Hormigón 240 kg/cm2  industrial </t>
  </si>
  <si>
    <t xml:space="preserve">Pórtico v23 (25x48), Hormigón 240 kg/cm2  industrial </t>
  </si>
  <si>
    <t xml:space="preserve">Pórtico v24 (25x48), Hormigón 240 kg/cm2  industrial </t>
  </si>
  <si>
    <t xml:space="preserve">Pórtico v25 (25x48), Hormigón 240 kg/cm2  industrial </t>
  </si>
  <si>
    <t>Dintel 0.15 x 0.40 Hormigón 240 kg/cm2</t>
  </si>
  <si>
    <t xml:space="preserve">Ventanas Celosía de Aluminio blanco AA Cal. 40- 4 UDS 1.45mt X 1.40mt </t>
  </si>
  <si>
    <t xml:space="preserve">Ventanas Celosía de Aluminio blanco AA Cal. 40- 1 UDS 0.70mt X 1.70mt </t>
  </si>
  <si>
    <r>
      <t xml:space="preserve">Cerramiento en barras metálicas de </t>
    </r>
    <r>
      <rPr>
        <sz val="12"/>
        <color theme="1"/>
        <rFont val="Calibri"/>
        <family val="2"/>
      </rPr>
      <t>Ø 3/4" en patio</t>
    </r>
  </si>
  <si>
    <t xml:space="preserve">Pórtico v26 (25x48), Hormigón 280 kg/cm2  industrial </t>
  </si>
  <si>
    <t xml:space="preserve">Pórtico v27 (25x48), Hormigón 280 kg/cm2  industrial </t>
  </si>
  <si>
    <t xml:space="preserve">Pórtico v28 (25x48), Hormigón 280 kg/cm2  industrial </t>
  </si>
  <si>
    <t xml:space="preserve">Pórtico v29 (25x48), Hormigón 280 kg/cm2  industrial </t>
  </si>
  <si>
    <t>Vuelos Superior H=0.50mt y Viga en Losa Escalera, Hormigón 240kg/cm2 industrial e=0.10mt</t>
  </si>
  <si>
    <t>Vuelos Superior H=0.30mt y Viga en Losa Garitas y Caseta Inversor, Hormigón 240kg/cm2 industrial e=0.10mt</t>
  </si>
  <si>
    <t>Ventanas 2.50mt X 1.10mt, Celosía de Aluminio</t>
  </si>
  <si>
    <t>Ventanas 1.85mt X 1.10mt, Celosía de Aluminio</t>
  </si>
  <si>
    <t>Ventanas 1.20mt X 1.10mt, Celosía de Aluminio</t>
  </si>
  <si>
    <t>INSTALACIÓN ELÉCTRICA 1ER Y 2DO NIVEL</t>
  </si>
  <si>
    <r>
      <rPr>
        <b/>
        <sz val="12"/>
        <color theme="1"/>
        <rFont val="Arial"/>
        <family val="2"/>
      </rPr>
      <t>Panel breaker 16/32 espacios GE o semejante</t>
    </r>
    <r>
      <rPr>
        <sz val="12"/>
        <color theme="1"/>
        <rFont val="Arial"/>
        <family val="2"/>
      </rPr>
      <t>, para distribución eléctrica Nema 1, con la misma disposición y espacios establecidos  en la referencia. De fabricación Americana  , Breaker de la misma fabricación y de la capacidad especificada en los planos, con alimentadores eléctricos 2THW#2, 1THW#4 y 1THW#6 en tubería PVC SDR-26 de 1 1/2" (1er. Nivel)</t>
    </r>
  </si>
  <si>
    <r>
      <rPr>
        <b/>
        <sz val="12"/>
        <color theme="1"/>
        <rFont val="Arial"/>
        <family val="2"/>
      </rPr>
      <t xml:space="preserve"> Salida Panel de control</t>
    </r>
    <r>
      <rPr>
        <sz val="12"/>
        <color theme="1"/>
        <rFont val="Arial"/>
        <family val="2"/>
      </rPr>
      <t xml:space="preserve"> encendido de lámparas, abanicos y apertura de puertas, de fabricación Americana, operación de encendido de lámparas, abanico y apertura de puertas independientes para cada celda y áreas comunes utilizadas por los internos, como indican los plano con circuitos independientes según diseño. Con alimentador 35 pies por línea de 2THW#8 y 1 THW#10 en tubo de 1"PVCSDR-26.</t>
    </r>
  </si>
  <si>
    <t>SUB - TOTAL INSTALACIÓN ELÉCTRICA 1ER Y 2DO NIVEL:</t>
  </si>
  <si>
    <t>INSTALACIONES ALIMENTADORES ELÉCTRICOS EDIFICO DE REFLEXIÓN:</t>
  </si>
  <si>
    <r>
      <rPr>
        <b/>
        <sz val="11"/>
        <rFont val="Arial"/>
        <family val="2"/>
      </rPr>
      <t>ALIMENTADOR DESDE EL PANEL BOARD PRINCIPAL HASTA EL PANEL EDIFICIO REFLEXIÓN</t>
    </r>
    <r>
      <rPr>
        <sz val="11"/>
        <rFont val="Arial"/>
        <family val="2"/>
      </rPr>
      <t>, Formado por: 3 Conductor # 2 THHN (1/Fases)(P), 1 Conductor # 4 THHN (N), 1 Conductor # 6 THHN (T), en 1 Tuberías PVC de 2".</t>
    </r>
  </si>
  <si>
    <t>SUB-TOTAL INSTALACIONES ALIMENTADORES ELÉCTRICOS REFLEXIÓN:</t>
  </si>
  <si>
    <t>SUB - TOTAL EDIFICIO DE REFLEXIÓN:</t>
  </si>
  <si>
    <t>SUB-TOTAL GENERAL: (E) CONSTRUCCIÓN EDIFICIO DE REFLEXIÓN (1 UDS)</t>
  </si>
  <si>
    <t>EDIFICIO DE MÁXIMA SEGURIDAD (2 UDS):</t>
  </si>
  <si>
    <t xml:space="preserve">Pórtico P1 (30x45), Hormigón 210 kg/cm2  industrial </t>
  </si>
  <si>
    <t xml:space="preserve">Pórtico P2 (30x45), Hormigón 210 kg/cm2  industrial </t>
  </si>
  <si>
    <t xml:space="preserve">Pórtico P3 (30x45), Hormigón 210 kg/cm2  industrial </t>
  </si>
  <si>
    <t xml:space="preserve">Pórtico P4 (30x45), Hormigón 210 kg/cm2  industrial </t>
  </si>
  <si>
    <t xml:space="preserve">Pórtico P5 (30x45), Hormigón 210 kg/cm2  industrial </t>
  </si>
  <si>
    <t xml:space="preserve">Pórtico P6 (30x45), Hormigón 210 kg/cm2  industrial </t>
  </si>
  <si>
    <t xml:space="preserve">Pórtico P7 (30x45), Hormigón 210 kg/cm2  industrial </t>
  </si>
  <si>
    <t xml:space="preserve">Pórtico P8 (30x45), Hormigón 210 kg/cm2  industrial </t>
  </si>
  <si>
    <t xml:space="preserve">Pórtico P9 (30x45), Hormigón 210 kg/cm2  industrial </t>
  </si>
  <si>
    <t xml:space="preserve">Pórtico P10 (30x45), Hormigón 210 kg/cm2  industrial </t>
  </si>
  <si>
    <t xml:space="preserve">Pórtico P11 (30x45), Hormigón 210 kg/cm2  industrial </t>
  </si>
  <si>
    <t xml:space="preserve">Pórtico P12 (30x45), Hormigón 210 kg/cm2  industrial </t>
  </si>
  <si>
    <t xml:space="preserve">Pórtico P13 (30x45), Hormigón 210 kg/cm2  industrial </t>
  </si>
  <si>
    <t xml:space="preserve">Pórtico P14 (30x45), Hormigón 210 kg/cm2  industrial </t>
  </si>
  <si>
    <t xml:space="preserve">Pórtico P15 (30x45), Hormigón 210 kg/cm2  industrial </t>
  </si>
  <si>
    <t>Bloques de 8" BNP Ø 3/8@ 0.60 con serpentina cada 3 líneas</t>
  </si>
  <si>
    <t>Bloques de 6" BNP Ø 3/8@ 0.60 con serpentina cada 3 líneas</t>
  </si>
  <si>
    <t>Bloques de 8" SNP Ø 3/8@ 0.60 con serpentina cada 3 líneas</t>
  </si>
  <si>
    <t xml:space="preserve">Piso de Hormigón frotado en patio </t>
  </si>
  <si>
    <t>Zabaleta, de Piso epóxido, autonivelante, aséptico, antimicrobiano con sellador en área de duchas</t>
  </si>
  <si>
    <t>TERMINACIÓN DE ESCALERA EN ENTRADA:</t>
  </si>
  <si>
    <t>Descanso de de cemento gris con hojuelas vinílicas</t>
  </si>
  <si>
    <t xml:space="preserve">Paño fijo de vidrio en área de entrevistas </t>
  </si>
  <si>
    <r>
      <rPr>
        <b/>
        <sz val="12"/>
        <rFont val="Arial"/>
        <family val="2"/>
      </rPr>
      <t>Vertedor</t>
    </r>
    <r>
      <rPr>
        <sz val="12"/>
        <rFont val="Arial"/>
        <family val="2"/>
      </rPr>
      <t>. Suministro e instalación de llave de chorro 3/4", agua potable y desagüe de piso en PVC según especificado en planos de Instalaciones Sanitarias.</t>
    </r>
  </si>
  <si>
    <r>
      <rPr>
        <b/>
        <sz val="12"/>
        <rFont val="Arial"/>
        <family val="2"/>
      </rPr>
      <t>Ducha antivandálica</t>
    </r>
    <r>
      <rPr>
        <sz val="12"/>
        <rFont val="Arial"/>
        <family val="2"/>
      </rPr>
      <t xml:space="preserve">. Suministro e instalación de ducha y drenaje de piso anti vandálica con tuberías en PVC según especificaciones en plano Instalaciones Sanitarias y especificaciones técnicas. </t>
    </r>
  </si>
  <si>
    <r>
      <rPr>
        <b/>
        <sz val="12"/>
        <rFont val="Arial"/>
        <family val="2"/>
      </rPr>
      <t>Sistema contra incendi</t>
    </r>
    <r>
      <rPr>
        <sz val="12"/>
        <rFont val="Arial"/>
        <family val="2"/>
      </rPr>
      <t xml:space="preserve">o. Incluye caja de manguera e instalación de tubería 3" hierro negro según especificaciones en planos de Instalaciones Sanitarias.  </t>
    </r>
  </si>
  <si>
    <t xml:space="preserve">INSTALACIONES ELÉCTRICAS </t>
  </si>
  <si>
    <r>
      <rPr>
        <b/>
        <sz val="12"/>
        <rFont val="Arial"/>
        <family val="2"/>
      </rPr>
      <t>Lámpara para interior</t>
    </r>
    <r>
      <rPr>
        <sz val="12"/>
        <rFont val="Arial"/>
        <family val="2"/>
      </rPr>
      <t xml:space="preserve"> tipo globo de 15W , Luminaria con bombilla LED de 15W. De fabricación Americana con alimentador 3THW#12 en tubería PVC SDR-26.</t>
    </r>
  </si>
  <si>
    <r>
      <rPr>
        <b/>
        <sz val="12"/>
        <rFont val="Arial"/>
        <family val="2"/>
      </rPr>
      <t>Salida para Motores de puertas en celdas y áreas comunes</t>
    </r>
    <r>
      <rPr>
        <sz val="12"/>
        <rFont val="Arial"/>
        <family val="2"/>
      </rPr>
      <t xml:space="preserve"> utilizadas por internos  en caja 2"x4"americana, con alimentador 2THW#10 y 1 THW#12 en tubería PVC de 1/2"SDR26.</t>
    </r>
  </si>
  <si>
    <r>
      <rPr>
        <b/>
        <sz val="12"/>
        <rFont val="Arial"/>
        <family val="2"/>
      </rPr>
      <t>Interruptor sencillo</t>
    </r>
    <r>
      <rPr>
        <sz val="12"/>
        <rFont val="Arial"/>
        <family val="2"/>
      </rPr>
      <t xml:space="preserve"> de 15Amp. o mas tipo Levitón o semejante con Alimentador  2THW#12 , colocados en cajas de fabricación Americana y tubos PVC SDR-26 de 1/2".</t>
    </r>
  </si>
  <si>
    <r>
      <rPr>
        <b/>
        <sz val="12"/>
        <rFont val="Arial"/>
        <family val="2"/>
      </rPr>
      <t>Tomacorriente sencillo salida</t>
    </r>
    <r>
      <rPr>
        <sz val="12"/>
        <rFont val="Arial"/>
        <family val="2"/>
      </rPr>
      <t>, 220 volt. 15Amp. o mas , Levitón o semejante con Alimentado por alambre2 THW # 10 y 1THW#12, colocados en cajas 2"x 4" de fabricación Americana y tubería PVC SDR 26 de 1/2".</t>
    </r>
  </si>
  <si>
    <r>
      <rPr>
        <b/>
        <sz val="12"/>
        <rFont val="Arial"/>
        <family val="2"/>
      </rPr>
      <t>Tomacorriente doble salida</t>
    </r>
    <r>
      <rPr>
        <sz val="12"/>
        <rFont val="Arial"/>
        <family val="2"/>
      </rPr>
      <t>, 120 volt. 15Amp. o mas  tipo Levitón o semejante con Alimentador  3THW#12, colocados en cajas 2"x 4" de fabricación Americana y tubería PVC SDR 26 de 1/2".</t>
    </r>
  </si>
  <si>
    <r>
      <rPr>
        <b/>
        <sz val="12"/>
        <rFont val="Arial"/>
        <family val="2"/>
      </rPr>
      <t>Salida  para cámara de seguridad</t>
    </r>
    <r>
      <rPr>
        <sz val="12"/>
        <rFont val="Arial"/>
        <family val="2"/>
      </rPr>
      <t xml:space="preserve">, en caja 2"x4", tubería PVC 3/4" SDR-26, Mensajero eléctrico en soga de nylon, Tapa de metal con nock-out y conector UF de 1/2 x 3/8. </t>
    </r>
  </si>
  <si>
    <r>
      <rPr>
        <b/>
        <sz val="12"/>
        <rFont val="Arial"/>
        <family val="2"/>
      </rPr>
      <t>Salida telefónica y  data sin cable</t>
    </r>
    <r>
      <rPr>
        <sz val="12"/>
        <rFont val="Arial"/>
        <family val="2"/>
      </rPr>
      <t xml:space="preserve">, en caja 2"x4" Americana, tubería PVC 3/4"  SDR-26, Mensajero eléctrico en soga de nylon , Tapa con conector para data y teléfono. </t>
    </r>
  </si>
  <si>
    <r>
      <rPr>
        <b/>
        <sz val="12"/>
        <rFont val="Arial"/>
        <family val="2"/>
      </rPr>
      <t>Malla de aterrizaje</t>
    </r>
    <r>
      <rPr>
        <sz val="12"/>
        <rFont val="Arial"/>
        <family val="2"/>
      </rPr>
      <t>, sistema de tres varillas de 5/8" x 8 Pies  interconectadas con alambre HDB #2 trenado de 7 hilos y separadas entre si 1.5 mt de forma triangular y distanciada del punto de interconexión mínimo 5 mts. según detalle en planos</t>
    </r>
  </si>
  <si>
    <r>
      <rPr>
        <b/>
        <sz val="12"/>
        <rFont val="Arial"/>
        <family val="2"/>
      </rPr>
      <t>Registro alimentador para data y teléfono</t>
    </r>
    <r>
      <rPr>
        <sz val="12"/>
        <rFont val="Arial"/>
        <family val="2"/>
      </rPr>
      <t xml:space="preserve"> registro 12"x 12"x4" nema 3 , con tapa ciega , empotrado en el hormigón en el área de data o en el cuarto eléctrico. Alimentado por tubo PVC 11/2"SDR26 y salida en tubo 3/4"SDR26 hacia salida secundaria.</t>
    </r>
  </si>
  <si>
    <r>
      <rPr>
        <b/>
        <sz val="12"/>
        <rFont val="Arial"/>
        <family val="2"/>
      </rPr>
      <t>Salida de abanico orbital tipo KDK o semejante</t>
    </r>
    <r>
      <rPr>
        <sz val="12"/>
        <rFont val="Arial"/>
        <family val="2"/>
      </rPr>
      <t xml:space="preserve">, caja octagonal , abanico y conductores  fabricación americana. </t>
    </r>
  </si>
  <si>
    <t>INSTALACIONES ALIMENTADORES ELÉCTRICOS EDIFICO DE MÁXIMA SEGURIDAD:</t>
  </si>
  <si>
    <r>
      <rPr>
        <b/>
        <sz val="11"/>
        <rFont val="Arial"/>
        <family val="2"/>
      </rPr>
      <t>ALIMENTADOR DESDE EL PANEL BOARD PRINCIPAL HASTA EL PANEL EDIFICIO MÁXIMA SEGURIDAD 1</t>
    </r>
    <r>
      <rPr>
        <sz val="11"/>
        <rFont val="Arial"/>
        <family val="2"/>
      </rPr>
      <t>, Formado por: 3 Conductor # 2 THHN (1/Fases)(P), 1 Conductor # 4 THHN (N), 1 Conductor # 6 THHN (T), en 1 Tuberías PVC de 2".</t>
    </r>
  </si>
  <si>
    <r>
      <rPr>
        <b/>
        <sz val="11"/>
        <rFont val="Arial"/>
        <family val="2"/>
      </rPr>
      <t>ALIMENTADOR DESDE EL PANEL BOARD PRINCIPAL HASTA EL PANEL EDIFICIO MÁXIMA SEGURIDAD 2</t>
    </r>
    <r>
      <rPr>
        <sz val="11"/>
        <rFont val="Arial"/>
        <family val="2"/>
      </rPr>
      <t>, Formado por: 3 Conductor # 2 THHN (1/Fases)(P), 1 Conductor # 4 THHN (N), 1 Conductor # 6 THHN (T), en 1 Tuberías PVC de 2".</t>
    </r>
  </si>
  <si>
    <t>SUB-TOTAL INSTALACIONES ALIMENTADORES ELÉCTRICOS MÁXIMA SEGURIDAD:</t>
  </si>
  <si>
    <t>SUB-TOTAL EDIFICIO DE MÁXIMA SEGURIDAD</t>
  </si>
  <si>
    <t>SUB-TOTAL GENERAL: (F) CONSTRUCCIÓN EDIFICIO DE MÁXIMA SEGURIDAD (2 UDS)</t>
  </si>
  <si>
    <t xml:space="preserve">Pórtico P1 (30x40), Hormigón 210 kg/cm2  industrial </t>
  </si>
  <si>
    <t xml:space="preserve">Pórtico P2 (30x40), Hormigón 210 kg/cm2  industrial </t>
  </si>
  <si>
    <t xml:space="preserve">Pórtico P3 (30x40), Hormigón 210 kg/cm2  industrial </t>
  </si>
  <si>
    <t xml:space="preserve">Pórtico P4 (30x40), Hormigón 210 kg/cm2  industrial </t>
  </si>
  <si>
    <t xml:space="preserve">Pórtico P5 (30x40), Hormigón 210 kg/cm2  industrial </t>
  </si>
  <si>
    <t xml:space="preserve">Pórtico P6 (30x40), Hormigón 210 kg/cm2  industrial </t>
  </si>
  <si>
    <t>Bloques violinados de 6" SNP Ø 3/8@ 0.60 con serpentina cada 3 líneas, incluye violinado en muros en las dos caras</t>
  </si>
  <si>
    <t>Piso pulido con torta de hormigón e=0.15, sellado con epóxido flexible</t>
  </si>
  <si>
    <t>Piso pulido con torta de hormigón e=0.15</t>
  </si>
  <si>
    <t>PUERTAS Y PROTECCIÓN DE HIERROS :</t>
  </si>
  <si>
    <t>Rejilla de ventilación en cocina y entrada principal</t>
  </si>
  <si>
    <t>Puerta enrollable 4.00 x 3.00</t>
  </si>
  <si>
    <t>Techo de Aluzinc en área de limpieza de alimentos</t>
  </si>
  <si>
    <t>Tope de granito natural en área de control en entrada y en cocina</t>
  </si>
  <si>
    <r>
      <rPr>
        <b/>
        <sz val="12"/>
        <rFont val="Arial"/>
        <family val="2"/>
      </rPr>
      <t>Lavadero de granito.</t>
    </r>
    <r>
      <rPr>
        <sz val="12"/>
        <rFont val="Arial"/>
        <family val="2"/>
      </rPr>
      <t xml:space="preserve"> Suministro e instalación de lavamanos, incluye mezcladora y conexión de Instalaciones Sanitarias según planos.</t>
    </r>
  </si>
  <si>
    <r>
      <rPr>
        <b/>
        <sz val="12"/>
        <color theme="1"/>
        <rFont val="Arial"/>
        <family val="2"/>
      </rPr>
      <t>Inodoro Fluxómetro Push</t>
    </r>
    <r>
      <rPr>
        <sz val="12"/>
        <color theme="1"/>
        <rFont val="Arial"/>
        <family val="2"/>
      </rPr>
      <t>. Suministro e instalación de Inodoro. Incluye conexión de Instalaciones Sanitarias según planos.</t>
    </r>
  </si>
  <si>
    <r>
      <rPr>
        <b/>
        <sz val="12"/>
        <rFont val="Arial"/>
        <family val="2"/>
      </rPr>
      <t>Urinario Fluxómetro.</t>
    </r>
    <r>
      <rPr>
        <sz val="12"/>
        <rFont val="Arial"/>
        <family val="2"/>
      </rPr>
      <t xml:space="preserve"> Suministro e instalación de Inodoro. Incluye conexión de Instalaciones Sanitarias según planos.</t>
    </r>
  </si>
  <si>
    <r>
      <t xml:space="preserve">Sistema contra incendio. </t>
    </r>
    <r>
      <rPr>
        <sz val="12"/>
        <rFont val="Arial"/>
        <family val="2"/>
      </rPr>
      <t xml:space="preserve">Incluye red de rociadores e instalación de tuberías de hierro negro según especificaciones en planos de Instalaciones Sanitarias.  </t>
    </r>
  </si>
  <si>
    <r>
      <t xml:space="preserve">Columna de agua sistema contra incendio hierro negro 4''. </t>
    </r>
    <r>
      <rPr>
        <sz val="12"/>
        <color theme="1"/>
        <rFont val="Arial"/>
        <family val="2"/>
      </rPr>
      <t xml:space="preserve">Suministro de materiales e instalación de tubería de hierro negro según especificaciones en planos de Instalaciones Sanitarias.  </t>
    </r>
  </si>
  <si>
    <t>ELÉCTRICA COMEDOR</t>
  </si>
  <si>
    <r>
      <rPr>
        <b/>
        <sz val="12"/>
        <rFont val="Arial"/>
        <family val="2"/>
      </rPr>
      <t>Panel (A) breaker  42 espacios</t>
    </r>
    <r>
      <rPr>
        <sz val="12"/>
        <rFont val="Arial"/>
        <family val="2"/>
      </rPr>
      <t xml:space="preserve">, Trifásico GE o semejante, para distribución eléctrica Nema 1. De fabricación Americana  ,con 22 Breaker de 20 Amp. y 8 Breaker 30AMP./2, con alimentadores eléctricos de 95  pies por línea 3THW#1/0, 1THW#2(N) y 1THW#4(T) en tubería PVC SDR-26 de 2".  </t>
    </r>
  </si>
  <si>
    <r>
      <rPr>
        <b/>
        <sz val="12"/>
        <rFont val="Arial"/>
        <family val="2"/>
      </rPr>
      <t>Panel (B) breaker 16/32 espacios GE o semejante</t>
    </r>
    <r>
      <rPr>
        <sz val="12"/>
        <rFont val="Arial"/>
        <family val="2"/>
      </rPr>
      <t xml:space="preserve">, para distribución eléctrica Nema 1, con la misma disposición y espacios establecidos  en la referencia. De fabricación Americana  , Breaker de la misma fabricación y de la capacidad especificada en los planos, con alimentadores eléctricos de 25 pies POR LÍNEA 2THW#1/0, 1THW#2 y 1THW#4 en tubería PVC SDR-26 de 1 1/2" (1er. Nivel) , </t>
    </r>
  </si>
  <si>
    <r>
      <rPr>
        <b/>
        <sz val="12"/>
        <rFont val="Arial"/>
        <family val="2"/>
      </rPr>
      <t>Panel de control encendido de lámparas y abanicos</t>
    </r>
    <r>
      <rPr>
        <sz val="12"/>
        <rFont val="Arial"/>
        <family val="2"/>
      </rPr>
      <t xml:space="preserve">, de fabricación Americana, operación de encendido de lámparas y abanico independientes para cada celda y áreas comunes utilizadas por los internos, como indican los plano.   </t>
    </r>
  </si>
  <si>
    <r>
      <rPr>
        <b/>
        <sz val="12"/>
        <rFont val="Arial"/>
        <family val="2"/>
      </rPr>
      <t>Salida con abanico 54" KDK o semejante</t>
    </r>
    <r>
      <rPr>
        <sz val="12"/>
        <rFont val="Arial"/>
        <family val="2"/>
      </rPr>
      <t xml:space="preserve">, caja octagonal de fabricación Americana, conducto de alimentación tubo PVC SDR 26 de1/2" y alambre 2THW Nº 12 . </t>
    </r>
  </si>
  <si>
    <r>
      <rPr>
        <b/>
        <sz val="12"/>
        <rFont val="Arial"/>
        <family val="2"/>
      </rPr>
      <t>Salida con abanico orbital tipo KDK o semejante</t>
    </r>
    <r>
      <rPr>
        <sz val="12"/>
        <rFont val="Arial"/>
        <family val="2"/>
      </rPr>
      <t xml:space="preserve">, caja octagonal , abanico y conductores  fabricación americana, conducto de alimentación tubo PVC SDR 26 de1/2" y conductor eléctrico alambre 2THW Nº 12 . </t>
    </r>
  </si>
  <si>
    <r>
      <rPr>
        <b/>
        <sz val="12"/>
        <rFont val="Arial"/>
        <family val="2"/>
      </rPr>
      <t>Salida de luminaria en antepecho</t>
    </r>
    <r>
      <rPr>
        <sz val="12"/>
        <rFont val="Arial"/>
        <family val="2"/>
      </rPr>
      <t>, 240 volts. Con 30 pies por línea de 2THW10 y 1THW12 en tubería PVC SDR-26 de 3/4".</t>
    </r>
  </si>
  <si>
    <r>
      <rPr>
        <b/>
        <sz val="12"/>
        <rFont val="Arial"/>
        <family val="2"/>
      </rPr>
      <t>Salida luminaria de techo con bombilla LED</t>
    </r>
    <r>
      <rPr>
        <sz val="12"/>
        <rFont val="Arial"/>
        <family val="2"/>
      </rPr>
      <t xml:space="preserve"> de 20W , Luminaria con bombilla LED de 85W. De fabricación Americana con alimentador 2THW#12 en tubería PVC SDR-26 de 1/2".</t>
    </r>
  </si>
  <si>
    <r>
      <rPr>
        <b/>
        <sz val="12"/>
        <rFont val="Arial"/>
        <family val="2"/>
      </rPr>
      <t>Salida interruptor sencillo</t>
    </r>
    <r>
      <rPr>
        <sz val="12"/>
        <rFont val="Arial"/>
        <family val="2"/>
      </rPr>
      <t xml:space="preserve"> en caja 2"x4"alimentado, alimentado con 2 alambre THW #12 , 20 pies por línea en tubo PVC SDR-26 de 1/2". </t>
    </r>
  </si>
  <si>
    <r>
      <rPr>
        <b/>
        <sz val="12"/>
        <rFont val="Arial"/>
        <family val="2"/>
      </rPr>
      <t>Salida interruptor doble</t>
    </r>
    <r>
      <rPr>
        <sz val="12"/>
        <rFont val="Arial"/>
        <family val="2"/>
      </rPr>
      <t xml:space="preserve">  en caja 2"x4"alimentado, alimentado con 3 alambre THW #12 , 30pies por línea en tubo PVC SDR-26 de 1/2". </t>
    </r>
  </si>
  <si>
    <r>
      <rPr>
        <b/>
        <sz val="12"/>
        <rFont val="Arial"/>
        <family val="2"/>
      </rPr>
      <t>Tomacorriente sencillo</t>
    </r>
    <r>
      <rPr>
        <sz val="12"/>
        <rFont val="Arial"/>
        <family val="2"/>
      </rPr>
      <t xml:space="preserve"> salida, 220 volt. 15Amp. o mas , Levitón o semejante con Alimentado por alambre2 THW # 10 y 1THW#12, colocados en cajas 2"x 4" de fabricación Americana y tubería PVC SDR 26 de 1/2".</t>
    </r>
  </si>
  <si>
    <r>
      <rPr>
        <b/>
        <sz val="12"/>
        <rFont val="Arial"/>
        <family val="2"/>
      </rPr>
      <t>Registro alimentador para electricidad</t>
    </r>
    <r>
      <rPr>
        <sz val="12"/>
        <rFont val="Arial"/>
        <family val="2"/>
      </rPr>
      <t>. Registro 12"x 12"x4" nema 1 , con tapa ciega , empotrado en el hormigón en el área de data o en el cuarto eléctrico. Alimentado por tubo PVC 11/2"SDR26 y salida en tubo 11/2"SDR-26 hacia salida secundaria.</t>
    </r>
  </si>
  <si>
    <r>
      <rPr>
        <b/>
        <sz val="12"/>
        <rFont val="Arial"/>
        <family val="2"/>
      </rPr>
      <t>Registro alimentador para data y teléfono</t>
    </r>
    <r>
      <rPr>
        <sz val="12"/>
        <rFont val="Arial"/>
        <family val="2"/>
      </rPr>
      <t xml:space="preserve"> registro 12"x 12"x4" nema 1 , con tapa ciega , empotrado en el hormigón en el área de data o en el cuarto eléctrico. Alimentado por tubo PVC 11/2"SDR-26 y salida en tubo 3/4"SDR-26 hacia salida secundaria.</t>
    </r>
  </si>
  <si>
    <t>SUB-TOTAL GENERAL: (G) CONSTRUCCIÓN EDIFICIO DE COMEDOR (1 UDS)</t>
  </si>
  <si>
    <t>Piso de caucho en áreas infantiles</t>
  </si>
  <si>
    <t>Cerámica blanca importada en baños de 20cm X 30cm (2.10 mts de altura)</t>
  </si>
  <si>
    <r>
      <rPr>
        <b/>
        <sz val="12"/>
        <rFont val="Arial"/>
        <family val="2"/>
      </rPr>
      <t>Lavamanos sencillo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blanco.</t>
    </r>
    <r>
      <rPr>
        <sz val="12"/>
        <rFont val="Arial"/>
        <family val="2"/>
      </rPr>
      <t xml:space="preserve"> Suministro e instalación de lavamanos, incluye mezcladora y conexión de Instalaciones Sanitarias según planos.</t>
    </r>
  </si>
  <si>
    <r>
      <t xml:space="preserve">Vertedero. </t>
    </r>
    <r>
      <rPr>
        <sz val="12"/>
        <rFont val="Arial"/>
        <family val="2"/>
      </rPr>
      <t>Suministro e instalación de llave de chorro 3/4", agua potable y desagüe de piso en PVC según especificado en planos de Instalaciones Sanitarias.</t>
    </r>
  </si>
  <si>
    <r>
      <rPr>
        <b/>
        <sz val="12"/>
        <rFont val="Arial"/>
        <family val="2"/>
      </rPr>
      <t>Panel Board Edificio Administrativo</t>
    </r>
    <r>
      <rPr>
        <sz val="12"/>
        <rFont val="Arial"/>
        <family val="2"/>
      </rPr>
      <t>, Trifásico a 120/208V, Nema 1 con:</t>
    </r>
  </si>
  <si>
    <t>4 Breaker Trifásico de 3P, 80A,</t>
  </si>
  <si>
    <t>3 Breaker Trifásico de 3P, 150A,</t>
  </si>
  <si>
    <t>2 Espacios Trifásico Disponible,</t>
  </si>
  <si>
    <r>
      <rPr>
        <b/>
        <sz val="12"/>
        <rFont val="Arial"/>
        <family val="2"/>
      </rPr>
      <t>Panel Iluminación Administrativo 1</t>
    </r>
    <r>
      <rPr>
        <sz val="12"/>
        <rFont val="Arial"/>
        <family val="2"/>
      </rPr>
      <t>, Trifásico a 120/208V, Nema 1 con:</t>
    </r>
  </si>
  <si>
    <t>20 Breaker Monofásico de 1P, 15A,</t>
  </si>
  <si>
    <t>4 Espacios Monofásicos Disponibles,</t>
  </si>
  <si>
    <r>
      <rPr>
        <b/>
        <sz val="12"/>
        <rFont val="Arial"/>
        <family val="2"/>
      </rPr>
      <t>Panel Iluminación Administrativo 2</t>
    </r>
    <r>
      <rPr>
        <sz val="12"/>
        <rFont val="Arial"/>
        <family val="2"/>
      </rPr>
      <t>, Trifásico a 120/208V, Nema 1 con:</t>
    </r>
  </si>
  <si>
    <r>
      <rPr>
        <b/>
        <sz val="12"/>
        <rFont val="Arial"/>
        <family val="2"/>
      </rPr>
      <t>Panel Utilidades Administrativo 1</t>
    </r>
    <r>
      <rPr>
        <sz val="12"/>
        <rFont val="Arial"/>
        <family val="2"/>
      </rPr>
      <t>, Trifásico a 120/208V, Nema 1 con:</t>
    </r>
  </si>
  <si>
    <t>18 Breaker Monofásico de 1P, 20A,</t>
  </si>
  <si>
    <t>6 Espacios Monofásicos Disponibles,</t>
  </si>
  <si>
    <r>
      <rPr>
        <b/>
        <sz val="12"/>
        <rFont val="Arial"/>
        <family val="2"/>
      </rPr>
      <t>Panel Utilidades Administrativo 2</t>
    </r>
    <r>
      <rPr>
        <sz val="12"/>
        <rFont val="Arial"/>
        <family val="2"/>
      </rPr>
      <t>, Trifásico a 120/208V, Nema 1 con:</t>
    </r>
  </si>
  <si>
    <r>
      <rPr>
        <b/>
        <sz val="12"/>
        <rFont val="Arial"/>
        <family val="2"/>
      </rPr>
      <t>Panel de Aire Acondicionado 1, 2 y 3</t>
    </r>
    <r>
      <rPr>
        <sz val="12"/>
        <rFont val="Arial"/>
        <family val="2"/>
      </rPr>
      <t>, Trifásico a 120/208V, Nema 1 con:</t>
    </r>
  </si>
  <si>
    <t>6 Breaker Monofásico de 2P, 30A,</t>
  </si>
  <si>
    <t>4 Breaker Monofásico de 2P, 40A,</t>
  </si>
  <si>
    <t>4 Breaker Monofásico de 2P, 50A,</t>
  </si>
  <si>
    <t>2 Breaker Monofásico de 2P, 60A,</t>
  </si>
  <si>
    <r>
      <rPr>
        <b/>
        <sz val="12"/>
        <rFont val="Arial"/>
        <family val="2"/>
      </rPr>
      <t>ALIMENTADOR DESDE EL PANEL BOARD PRINCIPAL HASTA EL PANEL BOARD EDIFICIO ADMINISTRATIVO</t>
    </r>
    <r>
      <rPr>
        <sz val="12"/>
        <rFont val="Arial"/>
        <family val="2"/>
      </rPr>
      <t>, Formado por: 6 Conductor # 2/0 THHN (1/Fases)(P), 2 Conductor # 1/0 THHN (N), 1 Conductor # 2 THHN (T), en 1 Tuberías PVC de 3".</t>
    </r>
  </si>
  <si>
    <r>
      <rPr>
        <b/>
        <sz val="12"/>
        <rFont val="Arial"/>
        <family val="2"/>
      </rPr>
      <t>ALIMENTADOR DESDE EL PANEL BOARD EDIFICIO ADMINISTRATIVO HASTA EL PANEL DE ILUMINACIÓN 1</t>
    </r>
    <r>
      <rPr>
        <sz val="12"/>
        <rFont val="Arial"/>
        <family val="2"/>
      </rPr>
      <t>, Formado por: 3 Conductor # 4 THHN (1/Fases)(P), 1 Conductor # 6 THHN (N), 1 Conductor # 6 THHN (T), en 1 Tuberías PVC de 1-1/2".</t>
    </r>
  </si>
  <si>
    <r>
      <rPr>
        <b/>
        <sz val="12"/>
        <rFont val="Arial"/>
        <family val="2"/>
      </rPr>
      <t>ALIMENTADOR DESDE EL PANEL BOARD EDIFICIO ADMINISTRATIVO HASTA EL PANEL DE ILUMINACIÓN 2</t>
    </r>
    <r>
      <rPr>
        <sz val="12"/>
        <rFont val="Arial"/>
        <family val="2"/>
      </rPr>
      <t>, Formado por: 3 Conductor # 4 THHN (1/Fases)(P), 1 Conductor # 6 THHN (N), 1 Conductor # 6 THHN (T), en 1 Tuberías PVC de 1-1/2".</t>
    </r>
  </si>
  <si>
    <r>
      <rPr>
        <b/>
        <sz val="12"/>
        <rFont val="Arial"/>
        <family val="2"/>
      </rPr>
      <t>ALIMENTADOR DESDE EL PANEL BOARD EDIFICIO ADMINISTRATIVO HASTA EL PANEL UTILIDADES 1</t>
    </r>
    <r>
      <rPr>
        <sz val="12"/>
        <rFont val="Arial"/>
        <family val="2"/>
      </rPr>
      <t>, Formado por: 3 Conductor # 2 THHN (1/Fases)(P), 1 Conductor # 4 THHN (N), 1 Conductor # 6 THHN (T), en 1 Tuberías PVC de 2".</t>
    </r>
  </si>
  <si>
    <r>
      <rPr>
        <b/>
        <sz val="12"/>
        <rFont val="Arial"/>
        <family val="2"/>
      </rPr>
      <t>ALIMENTADOR DESDE EL PANEL BOARD EDIFICIO ADMINISTRATIVO HASTA EL PANEL UTILIDADES 2</t>
    </r>
    <r>
      <rPr>
        <sz val="12"/>
        <rFont val="Arial"/>
        <family val="2"/>
      </rPr>
      <t>, Formado por: 3 Conductor # 2 THHN (1/Fases)(P), 1 Conductor # 4 THHN (N), 1 Conductor # 6 THHN (T), en 1 Tuberías PVC de 2".</t>
    </r>
  </si>
  <si>
    <r>
      <rPr>
        <b/>
        <sz val="12"/>
        <rFont val="Arial"/>
        <family val="2"/>
      </rPr>
      <t>ALIMENTADOR DESDE EL PANEL BOARD EDIFICIO ADMINISTRATIVO HASTA EL PANEL AIRE ACONDICIONADO 1</t>
    </r>
    <r>
      <rPr>
        <sz val="12"/>
        <rFont val="Arial"/>
        <family val="2"/>
      </rPr>
      <t>, Formado por: 3 Conductor # 2 THHN (1/Fases)(P), 1 Conductor # 2 THHN (N), 1 Conductor # 6 THHN (T), en 1 Tuberías PVC de 1-1/2".</t>
    </r>
  </si>
  <si>
    <r>
      <rPr>
        <b/>
        <sz val="12"/>
        <rFont val="Arial"/>
        <family val="2"/>
      </rPr>
      <t>ALIMENTADOR DESDE EL PANEL BOARD EDIFICIO ADMINISTRATIVO HASTA EL PANEL AIRE ACONDICIONADO 2</t>
    </r>
    <r>
      <rPr>
        <sz val="12"/>
        <rFont val="Arial"/>
        <family val="2"/>
      </rPr>
      <t>, Formado por: 3 Conductor # 2 THHN (1/Fases)(P), 1 Conductor # 2 THHN (N), 1 Conductor # 6 THHN (T), en 1 Tuberías PVC de 1-1/2".</t>
    </r>
  </si>
  <si>
    <r>
      <rPr>
        <b/>
        <sz val="12"/>
        <rFont val="Arial"/>
        <family val="2"/>
      </rPr>
      <t>ALIMENTADOR DESDE EL PANEL BOARD EDIFICIO ADMINISTRATIVO HASTA EL PANEL AIRE ACONDICIONADO 3</t>
    </r>
    <r>
      <rPr>
        <sz val="12"/>
        <rFont val="Arial"/>
        <family val="2"/>
      </rPr>
      <t>, Formado por: 3 Conductor # 2 THHN (1/Fases)(P), 1 Conductor # 2 THHN (N), 1 Conductor # 6 THHN (T), en 1 Tuberías PVC de 1-1/2".</t>
    </r>
  </si>
  <si>
    <t>Salida Extractor de Aire en Baño a 120 Vac, 15 Amps, a 3.0m Tuberías</t>
  </si>
  <si>
    <t>Salida Extractor de Aire en Cocina Trifásica a 208 Vac, 15 Amps, a 3.0m</t>
  </si>
  <si>
    <t>Salida de Data/Wifi nivel Plafón</t>
  </si>
  <si>
    <t>Salida de Sistema de Cámara de Seguridad</t>
  </si>
  <si>
    <t>Salida de Teléfono sin Accesorios</t>
  </si>
  <si>
    <t>Sistema Aterrizaje Edificio Administrativo en Delta</t>
  </si>
  <si>
    <t>SUB-TOTAL GENERAL: (H) CONSTRUCCIÓN EDIFICIO DE ADMINISTRATIVO (1 UD)</t>
  </si>
  <si>
    <t>Bloques de 8" BNP 3/8@ 0.60 con serpentina cada 3 líneas</t>
  </si>
  <si>
    <t>Bloques de 8" SNPØ 3/8@ 0.60 con serpentina cada 3 líneas</t>
  </si>
  <si>
    <t>Bloques de 4" SNPØ 3/8@ 0.60 con serpentina cada 3 líneas</t>
  </si>
  <si>
    <t>Zócalo en granito fondo blanco</t>
  </si>
  <si>
    <t>Recubrimiento en alfombra de goma en área de gimnasio</t>
  </si>
  <si>
    <t xml:space="preserve">Puerta de seguridad en armería (0.90x2.10)mts. </t>
  </si>
  <si>
    <t>PROTECCIONES EN HIERRO</t>
  </si>
  <si>
    <t>Paneles fijos de Barrotes de Ø ¾ ¨ en ventana armería</t>
  </si>
  <si>
    <t>Bloques de 6" SNPØ 3/8@ 0.60 con serpentina cada 3 líneas</t>
  </si>
  <si>
    <t>SUB-TOTAL TERMINACIÓN DE TECHO:</t>
  </si>
  <si>
    <t>SUB-TOTAL INSTALACIÓN SANITARIA:</t>
  </si>
  <si>
    <t>INSTALACIONES ELÉCTRICAS EQUIPOS</t>
  </si>
  <si>
    <r>
      <rPr>
        <b/>
        <sz val="12"/>
        <rFont val="Arial"/>
        <family val="2"/>
      </rPr>
      <t>Panel Board Edificio Alojamiento</t>
    </r>
    <r>
      <rPr>
        <sz val="12"/>
        <rFont val="Arial"/>
        <family val="2"/>
      </rPr>
      <t>, Trifásico a 120/208V, Nema 1 con: 12 Espacios, Barra de 225 Amps/3, 2 Breaker Trifásico de 3P, 80A,  1 Breaker Trifásico de 3P, 100A, 1 Espacios Trifásico Disponible.</t>
    </r>
  </si>
  <si>
    <r>
      <rPr>
        <b/>
        <sz val="12"/>
        <rFont val="Arial"/>
        <family val="2"/>
      </rPr>
      <t>Panel de Alojamiento 1ER Nivel</t>
    </r>
    <r>
      <rPr>
        <sz val="12"/>
        <rFont val="Arial"/>
        <family val="2"/>
      </rPr>
      <t>, Trifásico a 120/208V, Nema 1 con: 24 Espacios, Barra de 125 Amps/3,  8 Breaker Monofásico de 1P, 15A, 12 Breaker Monofásico de 1P, 20A, 4 Espacios Monofásicos Disponibles.</t>
    </r>
  </si>
  <si>
    <r>
      <rPr>
        <b/>
        <sz val="12"/>
        <rFont val="Arial"/>
        <family val="2"/>
      </rPr>
      <t>Panel de Aire Acondicionado 1ER NIVEL</t>
    </r>
    <r>
      <rPr>
        <sz val="12"/>
        <rFont val="Arial"/>
        <family val="2"/>
      </rPr>
      <t>, Trifásico a 120/208V, Nema 1 con: 18 Espacios, Barra de 125 Amps/3, 2 Breaker Monofásico de 2P, 30A, 3 Breaker Monofásico de 2P, 40A, 1 Breaker Monofásico de 2P, 50A, 6 Espacios Monofásicos Disponibles.</t>
    </r>
  </si>
  <si>
    <r>
      <rPr>
        <b/>
        <sz val="12"/>
        <rFont val="Arial"/>
        <family val="2"/>
      </rPr>
      <t>Panel Eléctrico de Alojamiento 2DO Nivel</t>
    </r>
    <r>
      <rPr>
        <sz val="12"/>
        <rFont val="Arial"/>
        <family val="2"/>
      </rPr>
      <t>, Trifásico a 120/208V, Nema 1 con: 24 Espacios, Barra de 125 Amps/3, 8 Breaker Monofásico de 1P, 15A, 9 Breaker Monofásico de 1P, 20A, 7 Espacios Monofásicos Disponibles</t>
    </r>
  </si>
  <si>
    <t>Panel de Control de Alarma contra Incendio</t>
  </si>
  <si>
    <t>INSTALACIONES ELÉCTRICAS</t>
  </si>
  <si>
    <r>
      <rPr>
        <b/>
        <sz val="12"/>
        <rFont val="Arial"/>
        <family val="2"/>
      </rPr>
      <t>ALIMENTADOR DESDE EL PANEL BOARD PRINCIPAL HASTA EL PANEL BOARD EDIFICIO ALOJAMIENTO</t>
    </r>
    <r>
      <rPr>
        <sz val="12"/>
        <rFont val="Arial"/>
        <family val="2"/>
      </rPr>
      <t>, Formado por: 3 Conductor # 2/0 THHN (1/Fases)(P), 1 Conductor # 1/0 THHN (N), 1 Conductor # 2 THHN (T), en 1 Tuberías PVC de 2".</t>
    </r>
  </si>
  <si>
    <r>
      <rPr>
        <b/>
        <sz val="12"/>
        <rFont val="Arial"/>
        <family val="2"/>
      </rPr>
      <t>ALIMENTADOR DESDE EL PANEL BOARD EDIFICIO ALOJAMIENTO HASTA EL PANEL DE ALOJAMIENTO 1ER NIVEL</t>
    </r>
    <r>
      <rPr>
        <sz val="12"/>
        <rFont val="Arial"/>
        <family val="2"/>
      </rPr>
      <t>, Formado por: 3 Conductor # 2 THHN (1/Fases)(P), 1 Conductor # 2 THHN (N), 1 Conductor # 6 THHN (T), en 1 Tuberías PVC de 1-1/2".</t>
    </r>
  </si>
  <si>
    <r>
      <rPr>
        <b/>
        <sz val="12"/>
        <rFont val="Arial"/>
        <family val="2"/>
      </rPr>
      <t>ALIMENTADOR DESDE EL PANEL BOARD EDIFICIO ALOJAMIENTO HASTA EL PANEL DE AIRE ACONDICIONADO 1ER NIVEL</t>
    </r>
    <r>
      <rPr>
        <sz val="12"/>
        <rFont val="Arial"/>
        <family val="2"/>
      </rPr>
      <t>, Formado por: 3 Conductor # 2 THHN (1/Fases)(P), 1 Conductor # 2 THHN (N), 1 Conductor # 6 THHN (T), en 1 Tuberías PVC de 1-1/2".</t>
    </r>
  </si>
  <si>
    <r>
      <rPr>
        <b/>
        <sz val="12"/>
        <rFont val="Arial"/>
        <family val="2"/>
      </rPr>
      <t>ALIMENTADOR DESDE EL PANEL BOARD EDIFICIO ALOJAMIENTO HASTA EL PANEL DE ALOJAMIENTO 2DO NIVEL</t>
    </r>
    <r>
      <rPr>
        <sz val="12"/>
        <rFont val="Arial"/>
        <family val="2"/>
      </rPr>
      <t>, Formado por: 3 Conductor # 2 THHN (1/Fases)(P), 1 Conductor # 2 THHN (N), 1 Conductor # 6 THHN (T), en 1 Tuberías PVC de 1-1/2".</t>
    </r>
  </si>
  <si>
    <t>SALIDAS ELÉCTRICAS 1ER NIVEL</t>
  </si>
  <si>
    <t>SALIDAS ELÉCTRICAS 2DO NIVEL</t>
  </si>
  <si>
    <t>Acometida en Dos tuberías PVC de 2" x 19´, desde el Edificio Administrativo hasta el Edificio de Alojamiento, incluye Zanja</t>
  </si>
  <si>
    <t>SUB-TOTAL GENERAL: (H) CONSTRUCCIÓN EDIFICIO DE VTP (1 UD)</t>
  </si>
  <si>
    <t>Dintel 0.15 x 0.40 Hormigón 240kg/cm2</t>
  </si>
  <si>
    <t>Malla Ciclónica en Huecos 3.50mt x 1.80mt</t>
  </si>
  <si>
    <t>INSTALACIÓN SANITARIA:</t>
  </si>
  <si>
    <t>SUB-TOTAL GENERAL: (G) CONSTRUCCIÓN EDIFICIO CANILES (1 UDS)</t>
  </si>
  <si>
    <t xml:space="preserve">Pórtico P2 (30x45), Hormigón 240 kg/cm2  industrial </t>
  </si>
  <si>
    <t xml:space="preserve">Pórtico P5 (30x45), Hormigón 240 kg/cm2 industrial </t>
  </si>
  <si>
    <t>Sellador 100% acrílico elastomérico para muros violinados (1 cara)</t>
  </si>
  <si>
    <r>
      <rPr>
        <b/>
        <sz val="12"/>
        <rFont val="Arial"/>
        <family val="2"/>
      </rPr>
      <t>Inodoro fluxómetro push.</t>
    </r>
    <r>
      <rPr>
        <sz val="12"/>
        <rFont val="Arial"/>
        <family val="2"/>
      </rPr>
      <t xml:space="preserve"> Suministro e instalación de Inodoro. Incluye conexión de Instalaciones Sanitarias según planos.</t>
    </r>
  </si>
  <si>
    <r>
      <rPr>
        <b/>
        <sz val="12"/>
        <color rgb="FF000000"/>
        <rFont val="Arial"/>
        <family val="2"/>
      </rPr>
      <t>Panel Board Talleres</t>
    </r>
    <r>
      <rPr>
        <sz val="12"/>
        <color indexed="8"/>
        <rFont val="Arial"/>
        <family val="2"/>
      </rPr>
      <t>, Trifásico a 120/208V, Nema 1 con:</t>
    </r>
  </si>
  <si>
    <t>2 Breaker Trifásico de 3P, 50A,</t>
  </si>
  <si>
    <t>2 Espacios Trifásicos Disponibles,</t>
  </si>
  <si>
    <r>
      <rPr>
        <b/>
        <sz val="12"/>
        <color rgb="FF000000"/>
        <rFont val="Arial"/>
        <family val="2"/>
      </rPr>
      <t>Panel Talleres</t>
    </r>
    <r>
      <rPr>
        <sz val="12"/>
        <color indexed="8"/>
        <rFont val="Arial"/>
        <family val="2"/>
      </rPr>
      <t>, Trifásico a 120/208V, Nema 1 con:</t>
    </r>
  </si>
  <si>
    <t>14 Breaker Monofásico de 1P, 15A,</t>
  </si>
  <si>
    <t>12 Breaker Monofásico de 1P, 20A,</t>
  </si>
  <si>
    <t>16 Espacios Monofásicos Disponibles,</t>
  </si>
  <si>
    <r>
      <rPr>
        <b/>
        <sz val="12"/>
        <color rgb="FF000000"/>
        <rFont val="Arial"/>
        <family val="2"/>
      </rPr>
      <t>Panel de Aire Acondicionado Talleres</t>
    </r>
    <r>
      <rPr>
        <sz val="12"/>
        <color indexed="8"/>
        <rFont val="Arial"/>
        <family val="2"/>
      </rPr>
      <t>, Trifásico a 120/208V, Nema 1 con:</t>
    </r>
  </si>
  <si>
    <t>2 Breaker Monofásico de 2P, 30A,</t>
  </si>
  <si>
    <t>3 Breaker Monofásico de 2P, 50A,</t>
  </si>
  <si>
    <r>
      <rPr>
        <b/>
        <sz val="12"/>
        <rFont val="Arial"/>
        <family val="2"/>
      </rPr>
      <t>ALIMENTADOR DESDE EL PANEL BOARD PRINCIPAL HASTA EL PANEL BOARD DE TALLERES</t>
    </r>
    <r>
      <rPr>
        <sz val="12"/>
        <rFont val="Arial"/>
        <family val="2"/>
      </rPr>
      <t>, Formado por: 3 Conductor # 2/0 THHN (1/Fases)(P), 1 Conductor # 1/0 THHN (N), 1 Conductor # 2 THHN (T), en 1 Tuberías PVC de 2".</t>
    </r>
  </si>
  <si>
    <r>
      <rPr>
        <b/>
        <sz val="12"/>
        <rFont val="Arial"/>
        <family val="2"/>
      </rPr>
      <t>ALIMENTADOR DESDE EL PANEL BOARD PRINCIPAL HASTA EL PANEL DE TALLERES</t>
    </r>
    <r>
      <rPr>
        <sz val="12"/>
        <rFont val="Arial"/>
        <family val="2"/>
      </rPr>
      <t>, Formado por: 3 Conductor # 4 THHN (1/Fases)(P), 1 Conductor # 6 THHN (N), 1 Conductor # 8 THHN (T), en 1 Tuberías PVC de 1-1/2".</t>
    </r>
  </si>
  <si>
    <r>
      <rPr>
        <b/>
        <sz val="12"/>
        <rFont val="Arial"/>
        <family val="2"/>
      </rPr>
      <t>ALIMENTADOR DESDE EL PANEL BOARD PRINCIPAL HASTA EL PANEL DE AIRE ACONDICIONADO</t>
    </r>
    <r>
      <rPr>
        <sz val="12"/>
        <rFont val="Arial"/>
        <family val="2"/>
      </rPr>
      <t>, Formado por: 3 Conductor # 6 THHN (1/Fases)(P), 1 Conductor # 8 THHN (N), 1 Conductor # 8 THHN (T), en 1 Tuberías PVC de 1-1/2".</t>
    </r>
  </si>
  <si>
    <t>SUB-TOTAL GENERAL: (J) CONSTRUCCIÓN EDIFICIO DE TALLER EDUCATIVO A (1 UDS)</t>
  </si>
  <si>
    <t>Canaletas para desagües de techo Aluzinc</t>
  </si>
  <si>
    <t>Puerta enrollable 2.50m x 3.00m</t>
  </si>
  <si>
    <t>Puerta enrollable 4.00m x 3.00m</t>
  </si>
  <si>
    <r>
      <rPr>
        <b/>
        <sz val="12"/>
        <color theme="1"/>
        <rFont val="Arial"/>
        <family val="2"/>
      </rPr>
      <t xml:space="preserve"> Salida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Panel de control encendido de lámparas, abanicos y apertura de puertas,</t>
    </r>
    <r>
      <rPr>
        <sz val="12"/>
        <color theme="1"/>
        <rFont val="Arial"/>
        <family val="2"/>
      </rPr>
      <t xml:space="preserve"> de fabricación Americana, operación de encendido de lámparas, abanico y apertura de puertas independientes para cada celda y áreas comunes utilizadas por los internos, como indican los plano con circuitos independientes según diseño. Con alimentador 35 pies por línea de 2THW#8 y 1 THW#10 en tubo de 1"PVCSDR-26.</t>
    </r>
  </si>
  <si>
    <t>SUB-TOTAL GENERAL: (K) CONSTRUCCIÓN EDIFICIO DE TALLER EDUCATIVO B (1 UDS)</t>
  </si>
  <si>
    <t xml:space="preserve">TERMINACIÓN DE TECHO </t>
  </si>
  <si>
    <r>
      <t xml:space="preserve">Lavadero. </t>
    </r>
    <r>
      <rPr>
        <sz val="12"/>
        <rFont val="Arial"/>
        <family val="2"/>
      </rPr>
      <t>Suministro e instalación de llave de chorro 3/4", agua potable y desagüe de piso en PVC según especificado en planos de Instalaciones Sanitarias.</t>
    </r>
  </si>
  <si>
    <r>
      <rPr>
        <b/>
        <sz val="12"/>
        <color rgb="FF000000"/>
        <rFont val="Arial"/>
        <family val="2"/>
      </rPr>
      <t>Panel Board Dispensario Medico</t>
    </r>
    <r>
      <rPr>
        <sz val="12"/>
        <color indexed="8"/>
        <rFont val="Arial"/>
        <family val="2"/>
      </rPr>
      <t>, Trifásico a 120/208V, Nema 1 con: 12 Espacios Barra de 150 Amps/3, 2 Breaker Trifásico de 3P, 50A, 2 Espacios Trifásicos Disponibles,</t>
    </r>
  </si>
  <si>
    <r>
      <rPr>
        <b/>
        <sz val="12"/>
        <color theme="1"/>
        <rFont val="Arial"/>
        <family val="2"/>
      </rPr>
      <t>Panel Dispensario Medico</t>
    </r>
    <r>
      <rPr>
        <sz val="12"/>
        <color theme="1"/>
        <rFont val="Arial"/>
        <family val="2"/>
      </rPr>
      <t>, Trifásico a 120/208V, Nema 1 con: 24 Espacios Barra de 125 Amps/3, 8 Breaker Monofásico de 1P, 15A, 12 Breaker Monofásico de 1P, 20A, 4 Espacios Monofásicos Disponibles,</t>
    </r>
  </si>
  <si>
    <r>
      <rPr>
        <b/>
        <sz val="12"/>
        <color rgb="FF000000"/>
        <rFont val="Arial"/>
        <family val="2"/>
      </rPr>
      <t>Panel de Aire Acondicionado Dispensario Medico</t>
    </r>
    <r>
      <rPr>
        <sz val="12"/>
        <color indexed="8"/>
        <rFont val="Arial"/>
        <family val="2"/>
      </rPr>
      <t>, Trifásico a 120/208V, Nema 1 con: 18 Espacios Barra de 125 Amps/3, 2 Breaker Monofásico de 2P, 30A, 3 Breaker Monofásico de 2P, 40A, 1 Breaker Monofásico de 2P, 50A, 6 Espacios Monofásicos Disponibles,</t>
    </r>
  </si>
  <si>
    <r>
      <rPr>
        <b/>
        <sz val="12"/>
        <rFont val="Arial"/>
        <family val="2"/>
      </rPr>
      <t>ALIMENTADOR DESDE EL PANEL BOARD PRINCIPAL HASTA EL PANEL BOARD DISPENSARIO MEDICO</t>
    </r>
    <r>
      <rPr>
        <sz val="12"/>
        <rFont val="Arial"/>
        <family val="2"/>
      </rPr>
      <t>, Formado por: 3 Conductor # 2/0 THHN (1/Fases)(P), 1 Conductor # 1/0 THHN (N), 1 Conductor # 2 THHN (T), en 1 Tuberías PVC de 2".</t>
    </r>
  </si>
  <si>
    <r>
      <rPr>
        <b/>
        <sz val="12"/>
        <rFont val="Arial"/>
        <family val="2"/>
      </rPr>
      <t>ALIMENTADOR DESDE EL PANEL BOARD PRINCIPAL HASTA EL PANEL DE DISPENSARIO MEDICO</t>
    </r>
    <r>
      <rPr>
        <sz val="12"/>
        <rFont val="Arial"/>
        <family val="2"/>
      </rPr>
      <t>, Formado por: 3 Conductor # 2 THHN (1/Fases)(P), 1 Conductor # 2 THHN (N), 1 Conductor # 6 THHN (T), en 1 Tuberías PVC de 1-1/2".</t>
    </r>
  </si>
  <si>
    <t>SALIDAS ELÉCTRICAS EDIFICIO DISPENSARIO MEDICO</t>
  </si>
  <si>
    <t>SUB-TOTAL ELÉCTRICA:</t>
  </si>
  <si>
    <t>SUB-TOTAL GENERAL: (M) CONSTRUCCIÓN EDIFICIO DE DISPENSARIO MEDICO (1 UDS)</t>
  </si>
  <si>
    <t>EDIFICIO IGLESIA CATÓLICA (1 UD):</t>
  </si>
  <si>
    <t xml:space="preserve">Pórtico P7 (30x45), Hormigón 240 kg/cm2  industrial </t>
  </si>
  <si>
    <t xml:space="preserve">Pórtico PA (30x45), Hormigón 240 kg/cm2  industrial </t>
  </si>
  <si>
    <t xml:space="preserve">Pórtico PB 4-7 (40x65), Hormigón 240 kg/cm2  industrial </t>
  </si>
  <si>
    <t xml:space="preserve">Pórtico PC 4-7 (40x65), Hormigón 240 kg/cm2  industrial </t>
  </si>
  <si>
    <t xml:space="preserve">Pórtico PD 4-7 (40x65), Hormigón 240 kg/cm2  industrial </t>
  </si>
  <si>
    <t xml:space="preserve">Pórtico PE 4-7 (40x65), Hormigón 240 kg/cm2  industrial </t>
  </si>
  <si>
    <t xml:space="preserve">Pórtico PB 1-4 (30x45), Hormigón 240 kg/cm2  industrial </t>
  </si>
  <si>
    <t xml:space="preserve">Pórtico PC 1-4 (30x45), Hormigón 240 kg/cm2  industrial </t>
  </si>
  <si>
    <t xml:space="preserve">Pórtico PD1-4 (30x45), Hormigón 240 kg/cm2  industrial </t>
  </si>
  <si>
    <t xml:space="preserve">Pórtico PE 1-4 (30x45), Hormigón 240 kg/cm2  industrial </t>
  </si>
  <si>
    <t xml:space="preserve">Pórtico PF 5-7(30x45), Hormigón 240 kg/cm2  industrial </t>
  </si>
  <si>
    <t xml:space="preserve">Pórtico PG 1-7(30x45), Hormigón 240 kg/cm2  industrial </t>
  </si>
  <si>
    <t>Bloques calados cilíndricos 5 7/8" * 5 7/8" * 5 7/8"</t>
  </si>
  <si>
    <t>MISCELÁNEOS:</t>
  </si>
  <si>
    <r>
      <rPr>
        <b/>
        <sz val="12"/>
        <rFont val="Arial"/>
        <family val="2"/>
      </rPr>
      <t>Inodoro fluxómetro push</t>
    </r>
    <r>
      <rPr>
        <sz val="12"/>
        <rFont val="Arial"/>
        <family val="2"/>
      </rPr>
      <t>. Suministro e instalación de Inodoro. Incluye conexión de Instalaciones Sanitarias según planos.</t>
    </r>
  </si>
  <si>
    <r>
      <rPr>
        <b/>
        <sz val="12"/>
        <rFont val="Arial"/>
        <family val="2"/>
      </rPr>
      <t>Urinario Fluxómetro</t>
    </r>
    <r>
      <rPr>
        <sz val="12"/>
        <rFont val="Arial"/>
        <family val="2"/>
      </rPr>
      <t>. Suministro e instalación de Inodoro. Incluye conexión de Instalaciones Sanitarias según planos.</t>
    </r>
  </si>
  <si>
    <r>
      <rPr>
        <b/>
        <sz val="12"/>
        <rFont val="Arial"/>
        <family val="2"/>
      </rPr>
      <t>Vertedero</t>
    </r>
    <r>
      <rPr>
        <sz val="12"/>
        <rFont val="Arial"/>
        <family val="2"/>
      </rPr>
      <t>. Suministro e instalación de llave de chorro 3/4", agua potable y desagüe de piso en PVC según especificado en planos de Instalaciones Sanitarias.</t>
    </r>
  </si>
  <si>
    <t>INSTALACIONES ELÉCTRICAS EQUIPOS:</t>
  </si>
  <si>
    <t>INSTALACIÓN ELÉCTRICA ALIMENTADORES:</t>
  </si>
  <si>
    <r>
      <rPr>
        <b/>
        <sz val="12"/>
        <rFont val="Arial"/>
        <family val="2"/>
      </rPr>
      <t>ALIMENTADOR DESDE EL PANEL BOARD PRINCIPAL HASTA EL PANEL DE LA IGLESIA</t>
    </r>
    <r>
      <rPr>
        <sz val="12"/>
        <rFont val="Arial"/>
        <family val="2"/>
      </rPr>
      <t>, Formado por: 3 Conductor # 2 THHN (1/Fases)(P), 1 Conductor # 2 THHN (N), 1 Conductor # 6 THHN (T), en 1 Tuberías PVC de 1-1/2".</t>
    </r>
  </si>
  <si>
    <t>SALIDAS ELÉCTRICAS:</t>
  </si>
  <si>
    <t>SUB-TOTAL EDIFICIO DE IGLESIA CATÓLICA:</t>
  </si>
  <si>
    <t>SUB-TOTAL GENERAL: (M) CONSTRUCCIÓN EDIFICIO DE IGLESIA CATÓLICA (1 UDS)</t>
  </si>
  <si>
    <t>EDIFICIO SALÓN DE MULTIUSOS Y TEMPLO EVANGÉLICO (1 UD):</t>
  </si>
  <si>
    <t>Zócalo granito fondo blanco 30x30</t>
  </si>
  <si>
    <t>INSTALACIONES ELÉCTRICAS:</t>
  </si>
  <si>
    <r>
      <t>Panel Tallere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, Trifásico a 120/208V, Nema 1 con:24 Espacios Barra de 125 Amps/3,14 Breaker Monofásico de 1P, 15A,12 Breaker Monofásico de 1P, 20A,16 Espacios Monofásicos Disponibles,</t>
    </r>
  </si>
  <si>
    <t>Alimentador desde el panel board principal hasta el panel del multiuso, Formado por: 3 Conductor # 2 THHN (1/Fases)(P), 1 Conductor # 2 THHN (N), 1 Conductor # 6 THHN (T), en 1 Tuberías PVC de 1-1/2".</t>
  </si>
  <si>
    <t>SUB - TOTAL INSTALACIONES ELÉCTRICAS:</t>
  </si>
  <si>
    <t>SUB-TOTAL EDIFICIO DE MULTIUSOS Y TEMPLO EVANGÉLICO:</t>
  </si>
  <si>
    <t>SUB-TOTAL GENERAL: (M) CONSTRUCCIÓN EDIFICIO DE MULTIUSOS Y TEMPLO EVANGÉLICO (1 UDS)</t>
  </si>
  <si>
    <t>Piso de cerámica porcelanato 0.50x0.50</t>
  </si>
  <si>
    <t>Zócalos</t>
  </si>
  <si>
    <t>Cerámica en baño 0.20x0.30 blanca</t>
  </si>
  <si>
    <t>Acrílica en muro violinado</t>
  </si>
  <si>
    <t>ESTRUCTURA METÁLICA TECHO DE MARQUESINA</t>
  </si>
  <si>
    <t xml:space="preserve">Elementos de acero estructurales </t>
  </si>
  <si>
    <t>Panel Talleres, Trifásico a 120/208V, Nema 1 con: 12 Espacios, Barra de 125 Amps/3, 3 Breaker Monofásico de 1P, 15A, 3 Breaker Monofásico de 1P, 20A, 2 Breaker Monofásico de 2P, 50A, 2 Espacios Monofásicos Disponibles,</t>
  </si>
  <si>
    <t>Supresor de Pico, Trifásico a 120/208V, de 40 KA</t>
  </si>
  <si>
    <t>ALIMENTADOR DESDE EL PANEL BOARD PRINCIPAL HASTA EL PANEL DE REQUISA, Formado por: 3 Conductor # 6 THHN (1/Fases)(P), 1 Conductor # 8 THHN (N), 1 Conductor # 8 THHN (T), en 1 Tuberías PVC de 1-1/2".</t>
  </si>
  <si>
    <t>SUB-TOTAL GENERAL: (M) CONSTRUCCIÓN EDIFICIO DE REQUISA (1 UDS)</t>
  </si>
  <si>
    <t>CONSTRUCCIÓN TORRES DE VIGÍA (11 UDS):</t>
  </si>
  <si>
    <t>TERMINACIÓN DE ESCALERAS:</t>
  </si>
  <si>
    <t>SUB-TOTAL GENERAL: (P) CONSTRUCCIÓN EDIFICIOS DE TORRES (11 UDS)</t>
  </si>
  <si>
    <t>CONSTRUCCIÓN GARITA DE SEGURIDAD (11 UDS):</t>
  </si>
  <si>
    <t>TERMINACIÓN DE TECHOS :</t>
  </si>
  <si>
    <t>Perfiles Metálicos Hierro Negro HSS 2''x4'' W=1/16</t>
  </si>
  <si>
    <t>SUB-TOTAL GENERAL: (Q) CONSTRUCCIÓN EDIFICIOS DE GARITAS (11 UDS)</t>
  </si>
  <si>
    <t>CONSTRUCCIÓN CANCHA MIXTA (3 UDS):</t>
  </si>
  <si>
    <t>HORMIGÓN ARMADO EN:</t>
  </si>
  <si>
    <t>SUB-TOTAL GENERAL: (R) CONSTRUCCIÓN CANCHAS MIXTAS (3 UDS)</t>
  </si>
  <si>
    <t>CONSTRUCCIÓN PLATAFORMA DE GIMNASIO (3 UDS):</t>
  </si>
  <si>
    <t>SUB-TOTAL GENERAL: (S) CONSTRUCCIÓN PLATAFORMAS DE GIMNASIO (3 UDS)</t>
  </si>
  <si>
    <t>CONSTRUCCIÓN CAMPO DE BEISBOL  (1 UD):</t>
  </si>
  <si>
    <t>Grama: Suministro y colocación (Tipo Bermuda)</t>
  </si>
  <si>
    <t>SUB-TOTAL CONSTRUCCIÓN CAMPO DE BEISBOL:</t>
  </si>
  <si>
    <t>SUB-TOTAL GENERAL: (T) CONSTRUCCIÓN CAMPO DE BEISBOL (1 UDS)</t>
  </si>
  <si>
    <t>ÁREAS EXTERIORES</t>
  </si>
  <si>
    <t>CONSTRUCCIÓN VÍAS DE ACCESO:</t>
  </si>
  <si>
    <t>Escarificación de superficie</t>
  </si>
  <si>
    <t>Contenes de 0.55 mts de ancho hormigón industrial f'c 210 kg/cm2</t>
  </si>
  <si>
    <t>Aceras de 1.00 mts de ancho, hormigón industrial f'c 210 kg/cm2</t>
  </si>
  <si>
    <t>SUB-TOTAL CONSTRUCCIÓN VÍAS DE ACCESO:</t>
  </si>
  <si>
    <t xml:space="preserve">Fumigación </t>
  </si>
  <si>
    <t>VERJAS PERIMETRALES INTERIORES EN CORREDORES DE SEGURIDAD CON 2 LÍNEAS DE BLOQUES DE 6" DESDE FUNDACIÓN, CON COLUMNAS DE 0.15 x 0.20 mts. ALTURA TOTAL DE 0.40 mts SEPARADAS A NO MAS DE 3.OO mts UNA DE OTRA + MALLA CICLÓNICA DE 8' ALTURA CON ALAMBRE DE TRINCHERA (3,765.75 ml):</t>
  </si>
  <si>
    <t>Muros de Bloques de 6",  bastones Ø 3/8 @ 0.60 MTS  con huecos llenos. Altura total de 0.40 mts desde fundación.</t>
  </si>
  <si>
    <t>Columnas CA 0.20 * 0.15 mts. 4 Ø 3/8, estribos Ø 3/8 @ 0.25 mts. Cada 3.00 mts. Altura total de 0.40 mts desde fundación.</t>
  </si>
  <si>
    <t>SUB-TOTAL CONSTRUCCIÓN VERJAS PERIMETRALES:</t>
  </si>
  <si>
    <t>Puerta corredizas reforzada en malla ciclónica en entrada de talleres industriales y almacén de comedor, alambre trinchera en la parte superior (5.00 mts ancho *  3.33 mts de alto)</t>
  </si>
  <si>
    <t>Conexión de Acometidas a Alcantarilla</t>
  </si>
  <si>
    <t>Volumen de excavación</t>
  </si>
  <si>
    <t>Volumen de reposición</t>
  </si>
  <si>
    <r>
      <t>construcción cisterna de 51,000 gls,</t>
    </r>
    <r>
      <rPr>
        <sz val="12"/>
        <color theme="1"/>
        <rFont val="Arial"/>
        <family val="2"/>
      </rPr>
      <t xml:space="preserve"> incluye sistema de bombeo, sistema contra incendios y caseta para equipos de 48 m2</t>
    </r>
    <r>
      <rPr>
        <b/>
        <sz val="12"/>
        <color theme="1"/>
        <rFont val="Arial"/>
        <family val="2"/>
      </rPr>
      <t xml:space="preserve"> </t>
    </r>
  </si>
  <si>
    <t>SUB-TOTAL INSTALACIONES SANITARIAS EXTERIORES:</t>
  </si>
  <si>
    <t>ACOMETIDA DE INTERCONEXIÓN</t>
  </si>
  <si>
    <r>
      <rPr>
        <b/>
        <sz val="12"/>
        <rFont val="Arial"/>
        <family val="2"/>
      </rPr>
      <t>Postes de concreto 40'</t>
    </r>
    <r>
      <rPr>
        <sz val="12"/>
        <rFont val="Arial"/>
        <family val="2"/>
      </rPr>
      <t>, 500DAN (Excavación, Transporte e Izado)</t>
    </r>
  </si>
  <si>
    <r>
      <rPr>
        <b/>
        <sz val="12"/>
        <rFont val="Arial"/>
        <family val="2"/>
      </rPr>
      <t>Estructura MT-307</t>
    </r>
    <r>
      <rPr>
        <sz val="12"/>
        <rFont val="Arial"/>
        <family val="2"/>
      </rPr>
      <t xml:space="preserve"> (Fin de Línea Trifásica)</t>
    </r>
  </si>
  <si>
    <r>
      <rPr>
        <b/>
        <sz val="12"/>
        <rFont val="Arial"/>
        <family val="2"/>
      </rPr>
      <t>Estructura PR-202</t>
    </r>
    <r>
      <rPr>
        <sz val="12"/>
        <rFont val="Arial"/>
        <family val="2"/>
      </rPr>
      <t xml:space="preserve"> (Protección Cut-Out y Pararrayos en Cruceta)</t>
    </r>
  </si>
  <si>
    <r>
      <rPr>
        <b/>
        <sz val="12"/>
        <rFont val="Arial"/>
        <family val="2"/>
      </rPr>
      <t>Estructura SO2-MT</t>
    </r>
    <r>
      <rPr>
        <sz val="12"/>
        <rFont val="Arial"/>
        <family val="2"/>
      </rPr>
      <t xml:space="preserve"> (Soporte Trifásico Cable URD )</t>
    </r>
  </si>
  <si>
    <r>
      <rPr>
        <b/>
        <sz val="12"/>
        <rFont val="Arial"/>
        <family val="2"/>
      </rPr>
      <t>Estructura SS1</t>
    </r>
    <r>
      <rPr>
        <sz val="12"/>
        <rFont val="Arial"/>
        <family val="2"/>
      </rPr>
      <t xml:space="preserve"> (Punto de Entrada del URD incluye Tuberías IMC 3 ´´ y Condulet, con Soportes Unistrut para Tubería,)</t>
    </r>
  </si>
  <si>
    <r>
      <rPr>
        <b/>
        <sz val="12"/>
        <rFont val="Arial"/>
        <family val="2"/>
      </rPr>
      <t>Cable AAAC #2/0</t>
    </r>
    <r>
      <rPr>
        <sz val="12"/>
        <rFont val="Arial"/>
        <family val="2"/>
      </rPr>
      <t xml:space="preserve"> (Tres Líneas Primarias y Una Línea para Neutro)</t>
    </r>
  </si>
  <si>
    <r>
      <rPr>
        <b/>
        <sz val="12"/>
        <rFont val="Arial"/>
        <family val="2"/>
      </rPr>
      <t>Zanja IC-302</t>
    </r>
    <r>
      <rPr>
        <sz val="12"/>
        <rFont val="Arial"/>
        <family val="2"/>
      </rPr>
      <t xml:space="preserve"> (Zanja para Cable URD con Tuberías y Cinta de Peligro) 1,20m x 0,60m x 98m</t>
    </r>
  </si>
  <si>
    <r>
      <rPr>
        <b/>
        <sz val="12"/>
        <rFont val="Arial"/>
        <family val="2"/>
      </rPr>
      <t>Transformador Tipo Pad Mounted de 300 Kva</t>
    </r>
    <r>
      <rPr>
        <sz val="12"/>
        <rFont val="Arial"/>
        <family val="2"/>
      </rPr>
      <t>, Sumergido en Aceite, Trifásico de 12,5/7,2 KV a 120/208 V, Conexión Estrella-Estrella, Homologado por EdeSur.</t>
    </r>
  </si>
  <si>
    <r>
      <rPr>
        <b/>
        <sz val="12"/>
        <rFont val="Arial"/>
        <family val="2"/>
      </rPr>
      <t>Enclosured Circuit Breaker de 800 amps</t>
    </r>
    <r>
      <rPr>
        <sz val="12"/>
        <rFont val="Arial"/>
        <family val="2"/>
      </rPr>
      <t>, de 35Ka, Trifásico a 240 Volt. En Caja Nema 1, General Electric o Similar.</t>
    </r>
  </si>
  <si>
    <r>
      <rPr>
        <b/>
        <sz val="12"/>
        <rFont val="Arial"/>
        <family val="2"/>
      </rPr>
      <t>Interruptor de Transferencia Automática (ITA)</t>
    </r>
    <r>
      <rPr>
        <sz val="12"/>
        <rFont val="Arial"/>
        <family val="2"/>
      </rPr>
      <t>, en Caja Nema 1, con Breaker Motorizado de 800Amps Trifásico, con Enclavamiento Mecánico, Luces indicadoras, Terminales para 3 conductores 2/0 en cada fase y neutro, General Electric o Similar. A 120/208V</t>
    </r>
  </si>
  <si>
    <r>
      <rPr>
        <b/>
        <sz val="12"/>
        <rFont val="Arial"/>
        <family val="2"/>
      </rPr>
      <t>Panel Board Principal PBP</t>
    </r>
    <r>
      <rPr>
        <sz val="12"/>
        <rFont val="Arial"/>
        <family val="2"/>
      </rPr>
      <t>, Trifásico a 120/208V, Nema 1 con:</t>
    </r>
  </si>
  <si>
    <t>3 Breaker Trifásico de 3P, 125A,</t>
  </si>
  <si>
    <t>2 Breaker Trifásico de 3P, 100A,</t>
  </si>
  <si>
    <t>3 Breaker Trifásico de 3P, 50A,</t>
  </si>
  <si>
    <t>4 Espacios Trifásicos Disponibles de 3P,</t>
  </si>
  <si>
    <r>
      <rPr>
        <b/>
        <sz val="12"/>
        <rFont val="Arial"/>
        <family val="2"/>
      </rPr>
      <t>Panel Cuarto de Generador PCG</t>
    </r>
    <r>
      <rPr>
        <sz val="12"/>
        <rFont val="Arial"/>
        <family val="2"/>
      </rPr>
      <t>, Trifásico a 120/208V, Nema 1 con:</t>
    </r>
  </si>
  <si>
    <t>1 Breaker Monofásico de 2P, 30A,</t>
  </si>
  <si>
    <t>2 Breaker Monofásico de 2P, 20A,</t>
  </si>
  <si>
    <t>1 Breaker Monofásico de 1P, 20A,</t>
  </si>
  <si>
    <t>1 Breaker Monofásico de 1P, 15A,</t>
  </si>
  <si>
    <r>
      <rPr>
        <b/>
        <sz val="12"/>
        <rFont val="Arial"/>
        <family val="2"/>
      </rPr>
      <t>Caja de Control De Iluminación</t>
    </r>
    <r>
      <rPr>
        <sz val="12"/>
        <rFont val="Arial"/>
        <family val="2"/>
      </rPr>
      <t>, Trifásico a 120/208V, Nema 1 con:</t>
    </r>
  </si>
  <si>
    <t>8 Breaker Monofásico de 2P, 20A,</t>
  </si>
  <si>
    <t>2 Espacios Monofásicos Disponibles,</t>
  </si>
  <si>
    <r>
      <rPr>
        <b/>
        <sz val="12"/>
        <rFont val="Arial"/>
        <family val="2"/>
      </rPr>
      <t>Alimentador desde el poste punto de interconexión hasta el transformador pad mounted de 300 kva</t>
    </r>
    <r>
      <rPr>
        <sz val="12"/>
        <rFont val="Arial"/>
        <family val="2"/>
      </rPr>
      <t>, formado por: 3 conductor urd # 2, aislado a 15kv, al 33% concéntrico en tuberías pvc de 3".</t>
    </r>
  </si>
  <si>
    <r>
      <rPr>
        <b/>
        <sz val="12"/>
        <rFont val="Arial"/>
        <family val="2"/>
      </rPr>
      <t>Alimentador desde el transformador pad mounted de 300 kva hasta  el enclouse breaker de 800 a/3</t>
    </r>
    <r>
      <rPr>
        <sz val="12"/>
        <rFont val="Arial"/>
        <family val="2"/>
      </rPr>
      <t>, formado por: 15 conductor # 3/0 thhn (5/fases)(p), 4 conductor # 2/0 thhn (n), 2 conductor # 1/0 thhn (t), en 2 tuberías pvc de 3".</t>
    </r>
  </si>
  <si>
    <r>
      <rPr>
        <b/>
        <sz val="12"/>
        <rFont val="Arial"/>
        <family val="2"/>
      </rPr>
      <t>Alimentador desde el enclouse breaker hasta el ita</t>
    </r>
    <r>
      <rPr>
        <sz val="12"/>
        <rFont val="Arial"/>
        <family val="2"/>
      </rPr>
      <t>, formado por: 15 conductor # 3/0 thhn (5/fases)(p), 4 conductor # 2/0 thhn (n), 2 conductor # 1/0 thhn (t), en 2 tuberías emt de 3".</t>
    </r>
  </si>
  <si>
    <r>
      <rPr>
        <b/>
        <sz val="12"/>
        <rFont val="Arial"/>
        <family val="2"/>
      </rPr>
      <t>Alimentador desde el ita hasta  el generador de 350 kw</t>
    </r>
    <r>
      <rPr>
        <sz val="12"/>
        <rFont val="Arial"/>
        <family val="2"/>
      </rPr>
      <t>, formado por: 15 conductor # 3/0 thhn (5/fases)(p), 4 conductor # 2/0 thhn (n), 2 conductor # 1/0 thhn (t), en 2 tuberías emt/pvc/lt de 3"</t>
    </r>
  </si>
  <si>
    <r>
      <rPr>
        <b/>
        <sz val="12"/>
        <rFont val="Arial"/>
        <family val="2"/>
      </rPr>
      <t>Alimentador desde el ita hasta el panel board principal</t>
    </r>
    <r>
      <rPr>
        <sz val="12"/>
        <rFont val="Arial"/>
        <family val="2"/>
      </rPr>
      <t>, formado por: 15 conductor # 3/0 thhn (5/fases)(p), 4 conductor # 2/0 thhn (n), 2 conductor # 1/0 thhn (t), en 2 tuberías emt de 3".</t>
    </r>
  </si>
  <si>
    <r>
      <rPr>
        <b/>
        <sz val="12"/>
        <rFont val="Arial"/>
        <family val="2"/>
      </rPr>
      <t>Alimentador desde el panel del cuarto del generador hasta el control de iluminación exterior</t>
    </r>
    <r>
      <rPr>
        <sz val="12"/>
        <rFont val="Arial"/>
        <family val="2"/>
      </rPr>
      <t>, formado por: 3 conductor # 4 thhn (1/fases)(p), 1 conductor # 6 thhn (n), 1 conductor # 8 thhn (t), en 1 tuberías emt de 2".</t>
    </r>
  </si>
  <si>
    <r>
      <rPr>
        <b/>
        <sz val="12"/>
        <rFont val="Arial"/>
        <family val="2"/>
      </rPr>
      <t>Alimentador desde el panel board principal hasta la bomba de agua</t>
    </r>
    <r>
      <rPr>
        <sz val="12"/>
        <rFont val="Arial"/>
        <family val="2"/>
      </rPr>
      <t>, formado por: 2 conductor # 8 thhn (1/fases)(p), 1 conductor # 10 thhn (t), en 1 tuberías emt/pvc de 1".</t>
    </r>
  </si>
  <si>
    <t>SALIDAS ELÉCTRICAS CUARTO GENERADOR</t>
  </si>
  <si>
    <t>Acometida en dos tuberías PVC de 2" x 19´, desde el Poste hasta el Servidor en Cuarto Eléctrico del Edificio Administrativo, incluye Zanja</t>
  </si>
  <si>
    <t>SISTEMA DE ILUMINACIÓN EXTERIOR EN POSTE</t>
  </si>
  <si>
    <t>Poste de 30 pie en Hormigón</t>
  </si>
  <si>
    <t>Excavación, Transporte e Izaje de Poste</t>
  </si>
  <si>
    <t>Tuberías PVC de 3/4" x 19´</t>
  </si>
  <si>
    <t>SUB-TOTAL INSTALACIONES ELÉCTRICAS EXTERIORES:</t>
  </si>
  <si>
    <t>CONSTRUCCIÓN CASETA DE GENERADOR ELÉCTRICO:</t>
  </si>
  <si>
    <t>Fumigación Zapatas</t>
  </si>
  <si>
    <t xml:space="preserve">Excavación de Fundaciones en material caliche </t>
  </si>
  <si>
    <t>Relleno de Reposición, regado, nivelado y compactado en capas de =  0.10 mts</t>
  </si>
  <si>
    <t xml:space="preserve">HORMIGÓN ARMADO </t>
  </si>
  <si>
    <t>Hormigón de Nivelación e=0.05 mts</t>
  </si>
  <si>
    <t>Losa  techo, hormigón 210 k/c2, e = 0.12 mts</t>
  </si>
  <si>
    <t>Muros Bloques de 15 x 20 x 40, 3/8 @0.40, 2 Serpentinas 3/8@0.60, todos los hoyos llenos  BNP</t>
  </si>
  <si>
    <t>Acrílica Superior Interior paredes y techos</t>
  </si>
  <si>
    <t>Acrílica Superior Exterior</t>
  </si>
  <si>
    <t>SUB-TOTAL CASETA DE GENERADOR ELÉCTRICO:</t>
  </si>
  <si>
    <t xml:space="preserve">Piso de hormigón, malla electrosoldada D2.3 10*10, e=0.10 mts en área de almacén de comedor </t>
  </si>
  <si>
    <t>SUB-TOTAL MISCELÁNEOS:</t>
  </si>
  <si>
    <t>SUB-TOTAL CONSTRUCCIÓN ÁREAS EXTERIORES:</t>
  </si>
  <si>
    <t>SUB-TOTAL: (V) ÁREAS EXTERIORES</t>
  </si>
  <si>
    <t xml:space="preserve">DIRECCIÓN TÉCNICA ( 10.00 %)   </t>
  </si>
  <si>
    <r>
      <rPr>
        <b/>
        <sz val="12"/>
        <color theme="1"/>
        <rFont val="Arial"/>
        <family val="2"/>
      </rPr>
      <t>Lavamanos-Inodoro Antivandálico.</t>
    </r>
    <r>
      <rPr>
        <sz val="12"/>
        <color theme="1"/>
        <rFont val="Arial"/>
        <family val="2"/>
      </rPr>
      <t xml:space="preserve"> Suministro según especificaciones técnicas. </t>
    </r>
  </si>
  <si>
    <r>
      <rPr>
        <b/>
        <sz val="12"/>
        <color theme="1"/>
        <rFont val="Arial"/>
        <family val="2"/>
      </rPr>
      <t>Ducha Antivandálico.</t>
    </r>
    <r>
      <rPr>
        <sz val="12"/>
        <color theme="1"/>
        <rFont val="Arial"/>
        <family val="2"/>
      </rPr>
      <t xml:space="preserve"> Suministro duchas según especificaciones técnicas. </t>
    </r>
  </si>
  <si>
    <t xml:space="preserve">LA PARTIDA IMPREVISTOS SOLO PODRÁ SER USADA CON PREVIA JUSTIFICACIÓN Y AUTORIZACIÓN </t>
  </si>
  <si>
    <t xml:space="preserve">Zapata de muro de bloques de 6", Hormigón 210 kg/cm2  industrial </t>
  </si>
  <si>
    <t>Columna de amarre (15x30) de Hormigón 280 kg/cm2 industrial</t>
  </si>
  <si>
    <t>PARTIDAS</t>
  </si>
  <si>
    <t xml:space="preserve">VOLUMETRÍAS CCR SAN JUAN </t>
  </si>
  <si>
    <t>DESCRIPCIÓN</t>
  </si>
  <si>
    <r>
      <t>(Acera perimetral) SE SUSTITUIRÁ POR LA DESCRIPCIÓN: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Bancos de hormigón (ML)</t>
    </r>
  </si>
  <si>
    <t>BNP:</t>
  </si>
  <si>
    <t>EN PROYECTO DE:</t>
  </si>
  <si>
    <t>EL ESFUERZO DEL CONCRETO SERA:</t>
  </si>
  <si>
    <r>
      <t xml:space="preserve">(Revestimiento en densglass) SE SUSTITUIRÁ EL VOLUMEN 183.98 M2 POR: </t>
    </r>
    <r>
      <rPr>
        <b/>
        <sz val="14"/>
        <color theme="1"/>
        <rFont val="Calibri"/>
        <family val="2"/>
        <scheme val="minor"/>
      </rPr>
      <t>47.20 M2</t>
    </r>
  </si>
  <si>
    <t>EDIFICIO DE ALOJAMIENTO (5 UDS.)</t>
  </si>
  <si>
    <t>EDIFICIO DE MÁXIMA SEGURIDAD (2 UDS.):</t>
  </si>
  <si>
    <t>CONSTRUCCIÓN TORRES DE VIGÍA (11 UDS.):</t>
  </si>
  <si>
    <t>CONSTRUCCIÓN GARITA DE SEGURIDAD (11 UDS.):</t>
  </si>
  <si>
    <t>CONSTRUCCIÓN CANCHA MIXTA (3 UDS.):</t>
  </si>
  <si>
    <t>CONSTRUCCIÓN PLATAFORMA DE GIMNASIO (3 UDS.):</t>
  </si>
  <si>
    <r>
      <t xml:space="preserve">(Piso  de hormigón armado frotado  e=10 cms Hormigón 210 kg/cm2  industrial) SE SUSTITUIRÁ POR LA DESCRIPCIÓN: </t>
    </r>
    <r>
      <rPr>
        <b/>
        <sz val="14"/>
        <color theme="1"/>
        <rFont val="Calibri"/>
        <family val="2"/>
        <scheme val="minor"/>
      </rPr>
      <t>Piso  de hormigón armado frotado  e=10 cms Hormigón 210 kg/cm2  industrial, Terminación de piso con helicóptero Y Corte y sellado de piso de hormigón. Sellado con vulken y con epóxico semi-flexible (incluye Backerrod).</t>
    </r>
  </si>
  <si>
    <r>
      <t xml:space="preserve">(Piso  de hormigón armado frotado  e=10 cms Hormigón 210 kg/cm2  industrial) SE SUSTITUIRÁ POR LA DESCRIPCIÓN: </t>
    </r>
    <r>
      <rPr>
        <b/>
        <sz val="14"/>
        <color theme="1"/>
        <rFont val="Calibri"/>
        <family val="2"/>
        <scheme val="minor"/>
      </rPr>
      <t>Piso  de hormigón armado frotado  e=10 cms Hormigón 210 kg/cm2  industrial, Terminación de piso con helicóptero Y Corte y sellado de piso de hormigón. Sellado con vulken y con epóxico semi-flexible (incluye Backerrod)</t>
    </r>
    <r>
      <rPr>
        <sz val="12"/>
        <color theme="1"/>
        <rFont val="Calibri"/>
        <family val="2"/>
        <scheme val="minor"/>
      </rPr>
      <t>.</t>
    </r>
  </si>
  <si>
    <t>SNP:</t>
  </si>
  <si>
    <t>f'c 210 kg/cm2</t>
  </si>
  <si>
    <t>f'c 240 kg/cm2</t>
  </si>
  <si>
    <t>f'c 280 kg/cm2</t>
  </si>
  <si>
    <r>
      <t xml:space="preserve">(INSTALACIONES ALIMENTADORES ELÉCTRICOS EDIFICO DE MÁXIMA SEGURIDAD) </t>
    </r>
    <r>
      <rPr>
        <b/>
        <sz val="14"/>
        <color theme="1"/>
        <rFont val="Calibri"/>
        <family val="2"/>
        <scheme val="minor"/>
      </rPr>
      <t>Los volúmenes de esta partida incluyen la alimentación eléctrica de los 2 edificios de máxima seguridad.</t>
    </r>
  </si>
  <si>
    <r>
      <t xml:space="preserve">(INSTALACIONES ALIMENTADORES ELÉCTRICOS EDIFICO DE ALOJAMIENTOS) </t>
    </r>
    <r>
      <rPr>
        <b/>
        <sz val="14"/>
        <color theme="1"/>
        <rFont val="Calibri"/>
        <family val="2"/>
        <scheme val="minor"/>
      </rPr>
      <t>Los volúmenes de esta partida incluyen la alimentación eléctrica de los 5 edificios de alojamiento.</t>
    </r>
  </si>
  <si>
    <r>
      <t xml:space="preserve">(Bancos de hormigón) Esta partida corresponde a "Aceras perimetrales" pero la misma </t>
    </r>
    <r>
      <rPr>
        <b/>
        <sz val="14"/>
        <color theme="1"/>
        <rFont val="Calibri"/>
        <family val="2"/>
        <scheme val="minor"/>
      </rPr>
      <t>SE ENCUENTRA INCLUIDA EN ÁREAS EXTERIORES, POR LO QUE NO SERA EJECUTADA.</t>
    </r>
  </si>
  <si>
    <t xml:space="preserve">NOTAS ACLARATORIAS </t>
  </si>
  <si>
    <r>
      <rPr>
        <sz val="11"/>
        <color theme="1"/>
        <rFont val="Calibri"/>
        <family val="2"/>
        <scheme val="minor"/>
      </rPr>
      <t xml:space="preserve">(Salomónica de aluminio blanca AA cal.40) SE SUSTITUIRÁ POR LA DESCRIPCIÓN: </t>
    </r>
    <r>
      <rPr>
        <b/>
        <sz val="14"/>
        <color theme="1"/>
        <rFont val="Calibri"/>
        <family val="2"/>
        <scheme val="minor"/>
      </rPr>
      <t>Ventanas corredizas en policarbonato anti golpes, con marco en aluminio plata P-92 de 3/16"</t>
    </r>
  </si>
  <si>
    <r>
      <t xml:space="preserve">(Acrílica superior en muros interiores y techos) SE SUSTITUIRÁ POR LA DESCRIPCIÓN: </t>
    </r>
    <r>
      <rPr>
        <b/>
        <sz val="14"/>
        <color theme="1"/>
        <rFont val="Calibri"/>
        <family val="2"/>
        <scheme val="minor"/>
      </rPr>
      <t>"Semigloss superior en muros interiores y techos"</t>
    </r>
  </si>
  <si>
    <r>
      <t xml:space="preserve">(Salomónica de aluminio blanca AA cal.40) SE SUSTITUIRÁ POR LA DESCRIPCIÓN: </t>
    </r>
    <r>
      <rPr>
        <b/>
        <sz val="14"/>
        <color theme="1"/>
        <rFont val="Calibri"/>
        <family val="2"/>
        <scheme val="minor"/>
      </rPr>
      <t>Ventanas corredizas en policarbonato anti golpes, con marco en aluminio plata P-92 de 3/16"</t>
    </r>
  </si>
  <si>
    <r>
      <t xml:space="preserve">(Zabaleta, de Piso epóxico, autonivelante, aséptico, antimicrobiano con sellador) </t>
    </r>
    <r>
      <rPr>
        <b/>
        <sz val="14"/>
        <color theme="1"/>
        <rFont val="Calibri"/>
        <family val="2"/>
        <scheme val="minor"/>
      </rPr>
      <t>No será ejecutada.</t>
    </r>
  </si>
  <si>
    <r>
      <t>(Escalones de cemento gris) SE SUSTITUIRÁ POR LA DESCRIPCIÓN: "</t>
    </r>
    <r>
      <rPr>
        <b/>
        <sz val="14"/>
        <color theme="1"/>
        <rFont val="Calibri"/>
        <family val="2"/>
        <scheme val="minor"/>
      </rPr>
      <t>Escalones en cemento pulido, autonivelante, de  espesor 0.05 mts, con intralok bonding agent"</t>
    </r>
  </si>
  <si>
    <r>
      <t xml:space="preserve">(Piso Porcelanato 30cm x 30cm, en Baño Control) </t>
    </r>
    <r>
      <rPr>
        <b/>
        <sz val="14"/>
        <color theme="1"/>
        <rFont val="Calibri"/>
        <family val="2"/>
        <scheme val="minor"/>
      </rPr>
      <t>No será ejecutada.</t>
    </r>
  </si>
  <si>
    <r>
      <t xml:space="preserve">(Escalones de cemento gris con Hojuelas vinílicas) SE SUSTITUIRÁ POR LA DESCRIPCIÓN: </t>
    </r>
    <r>
      <rPr>
        <b/>
        <sz val="14"/>
        <color theme="1"/>
        <rFont val="Calibri"/>
        <family val="2"/>
        <scheme val="minor"/>
      </rPr>
      <t>"Escalones en cemento pulido, autonivelante, de  espesor 0.05 mts, con intralok bonding agent"</t>
    </r>
  </si>
  <si>
    <r>
      <t xml:space="preserve">(Ventanas 0.60mt X 0.60mt, Celosía de Aluminio blanco Cal.40-1 UDS  1.45mt X 1.40mt) SE SUSTITUIRÁ POR LA DESCRIPCIÓN: </t>
    </r>
    <r>
      <rPr>
        <b/>
        <sz val="14"/>
        <color theme="1"/>
        <rFont val="Calibri"/>
        <family val="2"/>
        <scheme val="minor"/>
      </rPr>
      <t>Ventanas corredizas, 0.60mt X 0.60mt, 1 UDS  1.45mt X 1.40mt, en policarbonato anti golpes, con marco en aluminio plata P-92 de 3/16"</t>
    </r>
  </si>
  <si>
    <r>
      <t xml:space="preserve">(Ventanas Aluminio 0.60m x 0.60m) SE SUSTITUIRÁ POR LA DESCRIPCIÓN: </t>
    </r>
    <r>
      <rPr>
        <b/>
        <sz val="14"/>
        <color theme="1"/>
        <rFont val="Calibri"/>
        <family val="2"/>
        <scheme val="minor"/>
      </rPr>
      <t>Ventanas corredizas, 0.60mt X 0.60mt, en policarbonato anti golpes, con marco en aluminio plata P-92 de 3/16"</t>
    </r>
  </si>
  <si>
    <r>
      <t xml:space="preserve">(Ventanas Aluminio 1.40m x 1.45m) SE SUSTITUIRÁ POR LA DESCRIPCIÓN: </t>
    </r>
    <r>
      <rPr>
        <b/>
        <sz val="14"/>
        <color theme="1"/>
        <rFont val="Calibri"/>
        <family val="2"/>
        <scheme val="minor"/>
      </rPr>
      <t>Ventanas corredizas, 1.40 mt X 1.45 mt, en policarbonato anti golpes, con marco en aluminio plata P-92 de 3/16"</t>
    </r>
  </si>
  <si>
    <r>
      <t xml:space="preserve">(Ventanas Aluminio 0.70m x 0.60m) SE SUSTITUIRÁ POR LA DESCRIPCIÓN: </t>
    </r>
    <r>
      <rPr>
        <b/>
        <sz val="14"/>
        <color theme="1"/>
        <rFont val="Calibri"/>
        <family val="2"/>
        <scheme val="minor"/>
      </rPr>
      <t>Ventanas corredizas, 0.70 mt X 0.60 mt, en policarbonato anti golpes, con marco en aluminio plata P-92 de 3/16"</t>
    </r>
  </si>
  <si>
    <r>
      <t xml:space="preserve">(Piso con cerámica 30cm x 30cm en baño de Área Control y dentro de tina de Vertedero) SE SUSTITUIRÁ POR LA DESCRIPCIÓN:  </t>
    </r>
    <r>
      <rPr>
        <b/>
        <sz val="14"/>
        <color theme="1"/>
        <rFont val="Calibri"/>
        <family val="2"/>
        <scheme val="minor"/>
      </rPr>
      <t>"Piso cemento pulido, autonivelante, en baño de Área Control y dentro de tina de Vertedero, de  espesor 0.05 mts, con intralok bonding agent"</t>
    </r>
  </si>
  <si>
    <r>
      <t xml:space="preserve">(Ventanas Aluminio 0.60m x 0.60m) SE SUSTITUIRÁ POR LA DESCRIPCIÓN: </t>
    </r>
    <r>
      <rPr>
        <b/>
        <sz val="14"/>
        <color theme="1"/>
        <rFont val="Calibri"/>
        <family val="2"/>
        <scheme val="minor"/>
      </rPr>
      <t>Ventanas corredizas, 0.60 mt X 0.60 mt, en policarbonato anti golpes, con marco en aluminio plata P-92 de 3/16"</t>
    </r>
  </si>
  <si>
    <r>
      <t xml:space="preserve">(Piso Cerámica 30cm x 30cm, en Baño Control) </t>
    </r>
    <r>
      <rPr>
        <b/>
        <sz val="14"/>
        <color theme="1"/>
        <rFont val="Calibri"/>
        <family val="2"/>
        <scheme val="minor"/>
      </rPr>
      <t>No será ejecutada.</t>
    </r>
  </si>
  <si>
    <r>
      <t xml:space="preserve">(Ventanas Celosía de Aluminio blanco AA Cal. 40- 3 UDS 1.45mt X 1.40mt ) SE SUSTITUIRÁ POR LA DESCRIPCIÓN: </t>
    </r>
    <r>
      <rPr>
        <b/>
        <sz val="14"/>
        <color theme="1"/>
        <rFont val="Calibri"/>
        <family val="2"/>
        <scheme val="minor"/>
      </rPr>
      <t>Ventanas corredizas 3 UDS 1.45mt X 1.40mt en policarbonato anti golpes, con marco en aluminio plata P-92 de 3/16"</t>
    </r>
  </si>
  <si>
    <r>
      <t xml:space="preserve">(Ventanas Celosía de Aluminio blanco AA Cal. 40- 1 UDS 0.60mt X 0.60mt ) SE SUSTITUIRÁ POR LA DESCRIPCIÓN: </t>
    </r>
    <r>
      <rPr>
        <b/>
        <sz val="14"/>
        <color theme="1"/>
        <rFont val="Calibri"/>
        <family val="2"/>
        <scheme val="minor"/>
      </rPr>
      <t>Ventanas corredizas 1 UDS 0.60mt X 0.60mt en policarbonato anti golpes, con marco en aluminio plata P-92 de 3/16"</t>
    </r>
  </si>
  <si>
    <r>
      <t xml:space="preserve">(Ventanas Celosía de Aluminio blanco AA Cal. 40- 1 UDS 1.70mt X 1.40mt) SE SUSTITUIRÁ POR LA DESCRIPCIÓN: </t>
    </r>
    <r>
      <rPr>
        <b/>
        <sz val="14"/>
        <color theme="1"/>
        <rFont val="Calibri"/>
        <family val="2"/>
        <scheme val="minor"/>
      </rPr>
      <t>Ventanas corredizas 1 UDS 1.70mt X 1.40mt en policarbonato anti golpes, con marco en aluminio plata P-92 de 3/16"</t>
    </r>
  </si>
  <si>
    <r>
      <t xml:space="preserve">(Ventanas 2.50mt X 1.10mt, Celosía de Aluminio) SE SUSTITUIRÁ POR LA DESCRIPCIÓN: </t>
    </r>
    <r>
      <rPr>
        <b/>
        <sz val="14"/>
        <color theme="1"/>
        <rFont val="Calibri"/>
        <family val="2"/>
        <scheme val="minor"/>
      </rPr>
      <t>Ventanas corredizas, 2.50 mt X 1.10 mt, en policarbonato anti golpes, con marco en aluminio plata P-92 de 3/16"</t>
    </r>
  </si>
  <si>
    <r>
      <t xml:space="preserve">(Ventanas 1.85mt X 1.10mt, Celosía de Aluminio) SE SUSTITUIRÁ POR LA DESCRIPCIÓN: </t>
    </r>
    <r>
      <rPr>
        <b/>
        <sz val="14"/>
        <color theme="1"/>
        <rFont val="Calibri"/>
        <family val="2"/>
        <scheme val="minor"/>
      </rPr>
      <t>Ventanas corredizas, 1.85 mt X 1.10 mt, en policarbonato anti golpes, con marco en aluminio plata P-92 de 3/16"</t>
    </r>
  </si>
  <si>
    <r>
      <t xml:space="preserve">(Ventanas 1.20mt X 1.10mt, Celosía de Aluminio) SE SUSTITUIRÁ POR LA DESCRIPCIÓN: </t>
    </r>
    <r>
      <rPr>
        <b/>
        <sz val="14"/>
        <color theme="1"/>
        <rFont val="Calibri"/>
        <family val="2"/>
        <scheme val="minor"/>
      </rPr>
      <t>Ventanas corredizas, 1.20 mt X 1.10 mt, en policarbonato anti golpes, con marco en aluminio plata P-92 de 3/16"</t>
    </r>
  </si>
  <si>
    <r>
      <t xml:space="preserve">(Piso Cerámica 30cm x 30cm, en Baño Control) SE SUSTITUIRÁ POR LA DESCRIPCIÓN: </t>
    </r>
    <r>
      <rPr>
        <b/>
        <sz val="14"/>
        <color theme="1"/>
        <rFont val="Calibri"/>
        <family val="2"/>
        <scheme val="minor"/>
      </rPr>
      <t xml:space="preserve">"Pintura epoxica en pared de baño control, 2.00 mts. Altura" </t>
    </r>
  </si>
  <si>
    <r>
      <t xml:space="preserve">(Piso de granito fondo blanco 30cm x 30cm) SE SUSTITUIRÁ POR LA DESCRIPCIÓN: </t>
    </r>
    <r>
      <rPr>
        <b/>
        <sz val="14"/>
        <color theme="1"/>
        <rFont val="Calibri"/>
        <family val="2"/>
        <scheme val="minor"/>
      </rPr>
      <t>Piso porcelanato blanco 0.60 x 0.60 mts.</t>
    </r>
  </si>
  <si>
    <r>
      <t xml:space="preserve">(Zócalos granito fondo blanco 7cm x 30cm) SE SUSTITUIRÁ POR LA DESCRIPCIÓN: </t>
    </r>
    <r>
      <rPr>
        <b/>
        <sz val="14"/>
        <color theme="1"/>
        <rFont val="Calibri"/>
        <family val="2"/>
        <scheme val="minor"/>
      </rPr>
      <t>Zócalos porcelanato blanco 7cm x 60cm</t>
    </r>
  </si>
  <si>
    <r>
      <t xml:space="preserve">(Pulido y brillado de pisos granito fondo blanco) </t>
    </r>
    <r>
      <rPr>
        <b/>
        <sz val="14"/>
        <color theme="1"/>
        <rFont val="Calibri"/>
        <family val="2"/>
        <scheme val="minor"/>
      </rPr>
      <t>No será ejecutada.</t>
    </r>
  </si>
  <si>
    <r>
      <t xml:space="preserve">(Piso granito 0.30x0.30 mts, fondo blanco) SE SUSTITUIRÁ POR LA DESCRIPCIÓN: </t>
    </r>
    <r>
      <rPr>
        <b/>
        <sz val="14"/>
        <color theme="1"/>
        <rFont val="Calibri"/>
        <family val="2"/>
        <scheme val="minor"/>
      </rPr>
      <t>Piso porcelanato blanco 0.60 x 0.60 mts.</t>
    </r>
  </si>
  <si>
    <r>
      <t xml:space="preserve">(Escalones de granito en fondo blanco) SE SUSTITUIRÁ POR LA DESCRIPCIÓN: </t>
    </r>
    <r>
      <rPr>
        <b/>
        <sz val="14"/>
        <color theme="1"/>
        <rFont val="Calibri"/>
        <family val="2"/>
        <scheme val="minor"/>
      </rPr>
      <t>Escalones en porcelanato blanco</t>
    </r>
  </si>
  <si>
    <r>
      <t xml:space="preserve">(Zócalos granito fondo blanco 7cm x 30cm) </t>
    </r>
    <r>
      <rPr>
        <b/>
        <sz val="14"/>
        <color theme="1"/>
        <rFont val="Calibri"/>
        <family val="2"/>
        <scheme val="minor"/>
      </rPr>
      <t>No será ejecutada.</t>
    </r>
  </si>
  <si>
    <r>
      <t xml:space="preserve">(Revestimiento en granito fondo blanco 30 x 30) SE SUSTITUIRÁ POR LA DESCRIPCIÓN: </t>
    </r>
    <r>
      <rPr>
        <b/>
        <sz val="14"/>
        <color theme="1"/>
        <rFont val="Calibri"/>
        <family val="2"/>
        <scheme val="minor"/>
      </rPr>
      <t>Piso porcelanato blanco 0.60 x 0.60 mts.</t>
    </r>
  </si>
  <si>
    <r>
      <t>(Zócalos granito fondo blanco 7cm x 30cm) SE SUSTITUIRÁ POR LA DESCRIPCIÓN: "</t>
    </r>
    <r>
      <rPr>
        <b/>
        <sz val="14"/>
        <color theme="1"/>
        <rFont val="Calibri"/>
        <family val="2"/>
        <scheme val="minor"/>
      </rPr>
      <t>Zócalos porcelanato blanco 7cm x 60cm"</t>
    </r>
  </si>
  <si>
    <r>
      <t>(Salomónicas de aluminio AA Blanco, cal 40 (10 uds)) SE SUSTITUIRÁ POR LA DESCRIPCIÓN: "</t>
    </r>
    <r>
      <rPr>
        <b/>
        <sz val="14"/>
        <color theme="1"/>
        <rFont val="Calibri"/>
        <family val="2"/>
        <scheme val="minor"/>
      </rPr>
      <t>Ventanas corredizas en policarbonato anti golpes, con marco en aluminio plata P-92 de 3/16" (10 uds)"</t>
    </r>
  </si>
  <si>
    <r>
      <t xml:space="preserve">(Escalones de cemento gris) SE SUSTITUIRÁ POR LA DESCRIPCIÓN: </t>
    </r>
    <r>
      <rPr>
        <b/>
        <sz val="14"/>
        <color theme="1"/>
        <rFont val="Calibri"/>
        <family val="2"/>
        <scheme val="minor"/>
      </rPr>
      <t>"Escalones en cemento pulido, autonivelante, de  espesor 0.05 mts, con intralok bonding agent"</t>
    </r>
  </si>
  <si>
    <r>
      <t xml:space="preserve">(Zócalos) SE SUSTITUIRÁ POR LA DESCRIPCIÓN: </t>
    </r>
    <r>
      <rPr>
        <b/>
        <sz val="14"/>
        <color theme="1"/>
        <rFont val="Calibri"/>
        <family val="2"/>
        <scheme val="minor"/>
      </rPr>
      <t>Zócalos porcelanato blanco 7cm x 60cm</t>
    </r>
  </si>
  <si>
    <r>
      <t xml:space="preserve">(Acera Perimetral, ancho = 0.20m) SE SUSTITUIRÁ POR LA DESCRIPCIÓN: </t>
    </r>
    <r>
      <rPr>
        <b/>
        <sz val="14"/>
        <color theme="1"/>
        <rFont val="Calibri"/>
        <family val="2"/>
        <scheme val="minor"/>
      </rPr>
      <t>Acera Perimetral, ancho = 0.80m</t>
    </r>
  </si>
  <si>
    <r>
      <t xml:space="preserve">(Ventanas Celosía de Aluminio blanco AA Cal. 40- 18 UDS 1.45mt X 1.40mt) SE SUSTITUIRÁ POR LA DESCRIPCIÓN: </t>
    </r>
    <r>
      <rPr>
        <b/>
        <sz val="14"/>
        <color theme="1"/>
        <rFont val="Calibri"/>
        <family val="2"/>
        <scheme val="minor"/>
      </rPr>
      <t>Ventanas corredizas, 18 UDS 1.45mt X 1.40 mt, en policarbonato anti golpes, con marco en aluminio plata P-92 de 3/16"</t>
    </r>
  </si>
  <si>
    <r>
      <t xml:space="preserve">(Zabaleta, altura 10 cms de piso epóxico, autonivelante, aséptico, antimicrobiano epogloss con sellador de uretano de alto trafico en área de baños) </t>
    </r>
    <r>
      <rPr>
        <b/>
        <sz val="14"/>
        <color theme="1"/>
        <rFont val="Calibri"/>
        <family val="2"/>
        <scheme val="minor"/>
      </rPr>
      <t>No será ejecutada.</t>
    </r>
  </si>
  <si>
    <r>
      <t xml:space="preserve">(Zócalo en granito fondo blanco) SE SUSTITUIRÁ POR LA DESCRIPCIÓN: </t>
    </r>
    <r>
      <rPr>
        <b/>
        <sz val="14"/>
        <color theme="1"/>
        <rFont val="Calibri"/>
        <family val="2"/>
        <scheme val="minor"/>
      </rPr>
      <t>Zócalos porcelanato blanco 7cm x 60cm</t>
    </r>
  </si>
  <si>
    <r>
      <t xml:space="preserve">(Ventanas Celosía de Aluminio blanco AA Cal. 40- 19 UDS 1.45mt X 1.40mt) SE SUSTITUIRÁ POR LA DESCRIPCIÓN: </t>
    </r>
    <r>
      <rPr>
        <b/>
        <sz val="14"/>
        <color theme="1"/>
        <rFont val="Calibri"/>
        <family val="2"/>
        <scheme val="minor"/>
      </rPr>
      <t>Ventanas corredizas, 19 UD  1.45mt X 1.40 mt, en policarbonato anti golpes, con marco en aluminio plata P-92 de 3/16</t>
    </r>
    <r>
      <rPr>
        <sz val="11"/>
        <color theme="1"/>
        <rFont val="Calibri"/>
        <family val="2"/>
        <scheme val="minor"/>
      </rPr>
      <t>"</t>
    </r>
  </si>
  <si>
    <t>CONSTRUCCIÓN CAMPO DE BÉISBOL  (1 UD):</t>
  </si>
  <si>
    <r>
      <t xml:space="preserve">(Piso cemento pulido con intralok bonding agent)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de  espesor 0.05 mts, con intralok bonding agent"</t>
    </r>
  </si>
  <si>
    <r>
      <t xml:space="preserve">(Piso epóxico, autonivelante, de 0.003 mt de espesor en área de duchas, incluye barrera de humedad y capa de protección poliaspártico anti bacteria y microbios)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de  espesor 0.05 mts, con intralok bonding agent"</t>
    </r>
  </si>
  <si>
    <r>
      <t xml:space="preserve">(Descanso de cemento gris) SE SUSTITUIRÁ POR LA DESCRIPCIÓN: </t>
    </r>
    <r>
      <rPr>
        <b/>
        <sz val="14"/>
        <color theme="1"/>
        <rFont val="Calibri"/>
        <family val="2"/>
        <scheme val="minor"/>
      </rPr>
      <t>"Descanso en cemento pulido con helicóptero, autonivelante, de  espesor 0.05 mts, con intralok bonding agent"</t>
    </r>
  </si>
  <si>
    <r>
      <t xml:space="preserve">(Piso cemento pulido con intralok bonding agent) SE SUSTITUIRÁ POR LA DESCRIPCIÓN: </t>
    </r>
    <r>
      <rPr>
        <sz val="14"/>
        <color theme="1"/>
        <rFont val="Calibri"/>
        <family val="2"/>
        <scheme val="minor"/>
      </rPr>
      <t>"</t>
    </r>
    <r>
      <rPr>
        <b/>
        <sz val="14"/>
        <color theme="1"/>
        <rFont val="Calibri"/>
        <family val="2"/>
        <scheme val="minor"/>
      </rPr>
      <t>Piso cemento pulido con helicóptero, autonivelante, de  espesor 0.05 mts, con intralok bonding agent</t>
    </r>
    <r>
      <rPr>
        <sz val="14"/>
        <color theme="1"/>
        <rFont val="Calibri"/>
        <family val="2"/>
        <scheme val="minor"/>
      </rPr>
      <t>"</t>
    </r>
  </si>
  <si>
    <r>
      <t xml:space="preserve">(Piso cemento pulido con Hojuelas vinílicas decorativas base agua, con minerales inorgánicos, aditivos y diversos pigmentos)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de  espesor 0.05 mts, con intralok bonding agent"</t>
    </r>
  </si>
  <si>
    <r>
      <t xml:space="preserve">(Piso cemento pulido con Hojuelas vinílicas decorativas base agua, con minerales inorgánicos, aditivos y diversos pigmentos)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de  espesor 0.05 mts, con intralok bonding"</t>
    </r>
  </si>
  <si>
    <r>
      <t xml:space="preserve">Piso epóxico, autonivelante, aséptico, antimicrobiano epogloss con sellador de uretano de alto tráfico en área de baños) SE SUSTITUIRÁ POR LA DESCRIPCIÓN: </t>
    </r>
    <r>
      <rPr>
        <b/>
        <sz val="14"/>
        <color theme="1"/>
        <rFont val="Calibri"/>
        <family val="2"/>
        <scheme val="minor"/>
      </rPr>
      <t>"Piso en cemento pulido en área baños, con helicóptero, autonivelante, de  espesor 0.05 mts, con intralok bonding agent"</t>
    </r>
  </si>
  <si>
    <r>
      <t xml:space="preserve">(Descanso de  cemento gris con Hojuelas vinílicas) SE SUSTITUIRÁ POR LA DESCRIPCIÓN: </t>
    </r>
    <r>
      <rPr>
        <b/>
        <sz val="14"/>
        <color theme="1"/>
        <rFont val="Calibri"/>
        <family val="2"/>
        <scheme val="minor"/>
      </rPr>
      <t>"Descanso en cemento pulido con helicóptero, autonivelante, de  espesor 0.05 mts, con intralok bonding agent"</t>
    </r>
  </si>
  <si>
    <r>
      <t xml:space="preserve">(Piso epóxico autonivelante de 0.003mts de espesor en Celdas, baño Cacheo, y piso de vertedero afuera de la tina)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en Celdas, baño Cacheo, y piso de vertedero afuera de la tina, de  espesor 0.05 mts, con intralok bonding agent"</t>
    </r>
  </si>
  <si>
    <r>
      <t xml:space="preserve">(Piso de cemento pulido con hojuelas vinílicas decorativas base agua, con minerales inorgánicos, aditivos y diversos pigmentos)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de  espesor 0.05 mts, con intralok bonding agent"</t>
    </r>
  </si>
  <si>
    <r>
      <t xml:space="preserve">(Piso epóxico autonivelante de 0.003mts de espesor en Celdas, baño Cacheo, baño general y piso de vertedero afuera de la tina)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en Celdas, baño Cacheo, y piso de vertedero afuera de la tina, de  espesor 0.05 mts, con intralok bonding agent"</t>
    </r>
  </si>
  <si>
    <r>
      <t xml:space="preserve">(Piso cemento pulido con hojuelas vinílicas decorativas base agua, con minerales inorgánicos, aditivos y diversos pigmentos)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de  espesor 0.05 mts, con intralok bonding agent"</t>
    </r>
  </si>
  <si>
    <r>
      <t xml:space="preserve">(Piso epóxico, autonivelante, de 0.003mt de espesor en área de duchas, incluye barrera de humedad y capa de protección poliaspartico anti bacteria y microbios)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en área de duchas, de  espesor 0.05 mts, con intralok bonding agent"</t>
    </r>
  </si>
  <si>
    <r>
      <t xml:space="preserve">(Piso epóxico, autonivelante, aséptico, antimicrobiano epogloss con sellador de uretano de alto tráfico en área de baños)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en área de duchas, de  espesor 0.05 mts, con intralok bonding agent"</t>
    </r>
  </si>
  <si>
    <r>
      <t xml:space="preserve">(Piso epóxico, autonivelante, de 0.003mt de espesor en área de duchas, incluye barrera de humedad y capa de protección poliaspartico anti bacteria y microbios) SE SUSTITUIRÁ POR LA DESCRIPCIÓN:  </t>
    </r>
    <r>
      <rPr>
        <b/>
        <sz val="14"/>
        <color theme="1"/>
        <rFont val="Calibri"/>
        <family val="2"/>
        <scheme val="minor"/>
      </rPr>
      <t>"Piso cemento pulido con helicóptero, autonivelante, en área de duchas, de  espesor 0.05 mts, con intralok bonding agent"</t>
    </r>
  </si>
  <si>
    <r>
      <t xml:space="preserve">(Piso de Hormigón frotado en patio) SE SUSTITUIRÁ POR LA DESCRIPCIÓN:  </t>
    </r>
    <r>
      <rPr>
        <b/>
        <sz val="14"/>
        <color theme="1"/>
        <rFont val="Calibri"/>
        <family val="2"/>
        <scheme val="minor"/>
      </rPr>
      <t>"Piso cemento pulido con helicóptero en patio, autonivelante, de  espesor 0.05 mts, con intralok bonding agent"</t>
    </r>
  </si>
  <si>
    <r>
      <t>(Zócalos de granito fondo blanco 7 x 30) LA UNIDAD SE ENCUENTRA EN</t>
    </r>
    <r>
      <rPr>
        <b/>
        <sz val="14"/>
        <color theme="1"/>
        <rFont val="Calibri"/>
        <family val="2"/>
        <scheme val="minor"/>
      </rPr>
      <t xml:space="preserve"> "M2", </t>
    </r>
    <r>
      <rPr>
        <sz val="11"/>
        <color theme="1"/>
        <rFont val="Calibri"/>
        <family val="2"/>
        <scheme val="minor"/>
      </rPr>
      <t>SE SUSTITUIRÁ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POR</t>
    </r>
    <r>
      <rPr>
        <b/>
        <sz val="14"/>
        <color theme="1"/>
        <rFont val="Calibri"/>
        <family val="2"/>
        <scheme val="minor"/>
      </rPr>
      <t xml:space="preserve"> "ML"</t>
    </r>
    <r>
      <rPr>
        <sz val="14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EL VOLUMEN SERA EL MISMO. TAMBIÉN SE SUSTITUIRÁ POR LA DESCRIPCIÓN: </t>
    </r>
    <r>
      <rPr>
        <b/>
        <sz val="14"/>
        <color theme="1"/>
        <rFont val="Calibri"/>
        <family val="2"/>
        <scheme val="minor"/>
      </rPr>
      <t>Zócalos porcelanato blanco 7cm x 60cm</t>
    </r>
  </si>
  <si>
    <r>
      <t xml:space="preserve">Suministro e instalación revi-stone H con sellador epóxico  en paredes de área duchas h=2.4mt, espacio de inodoros h= 1.50mt. Incluye 2 manos de imprimador, 2 manos de revi-stone y sellador epóxico) SE SUSTITUIRÁ POR LA DESCRIPCIÓN: </t>
    </r>
    <r>
      <rPr>
        <b/>
        <sz val="14"/>
        <color theme="1"/>
        <rFont val="Calibri"/>
        <family val="2"/>
        <scheme val="minor"/>
      </rPr>
      <t>"Pintura epoxica  en paredes de área duchas h=2.4mt, espacio de inodoros h= 1.50mt. Incluye 2 manos"</t>
    </r>
  </si>
  <si>
    <r>
      <t xml:space="preserve">(Piso epóxico, autonivelante, de 0.003 mt de espesor en área de duchas, incluye barrera de humedad y capa de protección poliaspártico anti bacteria y microbios)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helicóptero, autonivelante, de  espesor 0.05 mts, en área de duchas, con intralok bonding agent"</t>
    </r>
  </si>
  <si>
    <r>
      <t xml:space="preserve">(Suministro e instalación revi-stone H con sellador epóxico  en paredes de área duchas h=2.4mt, espacio de inodoros h= 1.50mt. Incluye 2 manos de imprimador, 2 manos de revi-stone y sellador epóxico) SE SUSTITUIRÁ POR LA DESCRIPCIÓN: </t>
    </r>
    <r>
      <rPr>
        <b/>
        <sz val="14"/>
        <color theme="1"/>
        <rFont val="Calibri"/>
        <family val="2"/>
        <scheme val="minor"/>
      </rPr>
      <t>"Pintura epoxica  en paredes de área duchas h=2.4mt, espacio de inodoros h= 1.50mt. Incluye 2 manos"</t>
    </r>
  </si>
  <si>
    <r>
      <t xml:space="preserve">(Piso epóxico, autonivelante, de 0.003 mt de espesor en área de duchas, incluye barrera de humedad y capa de protección poliaspártico anti bacteria y microbios)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 autonivelante, de  espesor 0.05 mts, en área de duchas, con intralok bonding agent"</t>
    </r>
  </si>
  <si>
    <r>
      <t xml:space="preserve">(Suministro e instalación revi-stone H con sellador epóxico  en paredes de área duchas h=2.4mt, espacio de inodoros h= 1.50mt. Incluye 2 manos de imprimador, 2 manos de revi-stone y sellador epóxico) SE SUSTITUIRÁ POR LA DESCRIPCIÓN: </t>
    </r>
    <r>
      <rPr>
        <b/>
        <sz val="14"/>
        <color theme="1"/>
        <rFont val="Calibri"/>
        <family val="2"/>
        <scheme val="minor"/>
      </rPr>
      <t>"Pintura epoxica en paredes de área duchas h=2.4mt, espacio de inodoros y lavanderia h= 1.50mt. Incluye 2 manos"</t>
    </r>
  </si>
  <si>
    <r>
      <t xml:space="preserve">(Suministro e instalación revi-stone H con sellador epóxico  en paredes de área duchas h=2.4mt, espacio de inodoros h= 1.50mt. Incluye 2 manos de imprimador, 2 manos de revi-stone y sellador epóxico) SE SUSTITUIRÁ POR LA DESCRIPCIÓN: </t>
    </r>
    <r>
      <rPr>
        <b/>
        <sz val="14"/>
        <color theme="1"/>
        <rFont val="Calibri"/>
        <family val="2"/>
        <scheme val="minor"/>
      </rPr>
      <t>"Pintura epoxica en paredes de área duchas h=2.4mt, espacio de inodoros h= 1.50mt. Incluye 2 manos"</t>
    </r>
  </si>
  <si>
    <r>
      <t xml:space="preserve">(Piso con cerámica 30cm x 30cm en baño de Área Control y dentro de tina de Vertedero) </t>
    </r>
    <r>
      <rPr>
        <b/>
        <sz val="14"/>
        <rFont val="Calibri"/>
        <family val="2"/>
        <scheme val="minor"/>
      </rPr>
      <t>No será ejecutada.</t>
    </r>
  </si>
  <si>
    <r>
      <t xml:space="preserve">(Zabaleta, altura 10 cms de piso epóxico, autonivelante, aséptico, antimicrobiano epogloss con sellador de uretano de alto trafico en área de baños) </t>
    </r>
    <r>
      <rPr>
        <b/>
        <sz val="14"/>
        <rFont val="Calibri"/>
        <family val="2"/>
        <scheme val="minor"/>
      </rPr>
      <t>No será ejecutada.</t>
    </r>
  </si>
  <si>
    <r>
      <t xml:space="preserve">Suministro e instalación revi-stone H con sellador epóxico  en paredes de área de inodoros de celdas h=1.50mts, área de duchas de celdas h=2.00mts, baño de Cacheo, y piso de vertedero afuera de la tina  h=1.50mts. Incluye 2 manos de imprimador, 2 manos de revi-stone y sellador epóxico) SE SUSTITUIRÁ POR LA DESCRIPCIÓN: </t>
    </r>
    <r>
      <rPr>
        <b/>
        <sz val="14"/>
        <color theme="1"/>
        <rFont val="Calibri"/>
        <family val="2"/>
        <scheme val="minor"/>
      </rPr>
      <t>"Pintura epoxica  en paredes de área de inodoros de celdas h=1.50mts, área de duchas de celdas h=2.00mts, baño de Cacheo, y piso de vertedero afuera de la tina  h=1.50mts. Incluye 2 manos"</t>
    </r>
  </si>
  <si>
    <r>
      <t xml:space="preserve">(Pared con cerámica 20cm x 30cm en área de control y dentro de tina de vertedero h=1.60mts) SE SUSTITUIRÁ POR LA DESCRIPCIÓN: </t>
    </r>
    <r>
      <rPr>
        <b/>
        <sz val="14"/>
        <color theme="1"/>
        <rFont val="Calibri"/>
        <family val="2"/>
        <scheme val="minor"/>
      </rPr>
      <t>"Pintura epoxica en área de control y dentro de tina de vertedero h=1.60mts"</t>
    </r>
  </si>
  <si>
    <r>
      <t xml:space="preserve">Suministro e instalación revi-stone H con sellador epóxico  en paredes de área de inodoros de celdas h=1.50mts, área de duchas de celdas h=2.00mts, baño de Cacheo, baño general y piso de vertedero afuera de la tina  h=1.50mts. Incluye 2 manos de imprimador, 2 manos de revi-stone y sellador epóxico) SE SUSTITUIRÁ POR LA DESCRIPCIÓN: </t>
    </r>
    <r>
      <rPr>
        <b/>
        <sz val="14"/>
        <color theme="1"/>
        <rFont val="Calibri"/>
        <family val="2"/>
        <scheme val="minor"/>
      </rPr>
      <t>"Pintura epoxica en paredes de área de inodoros de celdas h=1.50mts, área de duchas de celdas h=2.00mts, baño de Cacheo, baño general y piso de vertedero afuera de la tina  h=1.50mts. Incluye 2 manos"</t>
    </r>
  </si>
  <si>
    <r>
      <t xml:space="preserve">(Suministro e instalación revi-stone H con sellador epóxico  en paredes de área duchas h=2.4mt, espacio de inodoros y lavandería h= 1.50mt. Incluye 2 manos de imprimador, 2 manos de revi-stone y sellador epóxico) SE SUSTITUIRÁ POR LA DESCRIPCIÓN </t>
    </r>
    <r>
      <rPr>
        <b/>
        <sz val="14"/>
        <color theme="1"/>
        <rFont val="Calibri"/>
        <family val="2"/>
        <scheme val="minor"/>
      </rPr>
      <t>"Pintura epoxica en paredes de área duchas h=2.4mt, espacio de inodoros y lavanderia h= 1.50mt. Incluye 2 manos"</t>
    </r>
  </si>
  <si>
    <r>
      <t xml:space="preserve">(Ventanas Celosía de Aluminio blanco AA Cal. 40- 1 UDS 0.60mt X 0.60mt) SE SUSTITUIRÁ POR LA DESCRIPCIÓN: </t>
    </r>
    <r>
      <rPr>
        <b/>
        <sz val="14"/>
        <color theme="1"/>
        <rFont val="Calibri"/>
        <family val="2"/>
        <scheme val="minor"/>
      </rPr>
      <t>Ventanas corredizas, 1 UDS 0.60 mt X 0.60 mt, en policarbonato anti golpes, con marco en aluminio plata P-92 de 3/16"</t>
    </r>
  </si>
  <si>
    <r>
      <t xml:space="preserve">(Ventanas Celosía de Aluminio blanco AA Cal. 40- 4 UDS 1.45mt X 1.40mt) SE SUSTITUIRÁ POR LA DESCRIPCIÓN: </t>
    </r>
    <r>
      <rPr>
        <b/>
        <sz val="14"/>
        <color theme="1"/>
        <rFont val="Calibri"/>
        <family val="2"/>
        <scheme val="minor"/>
      </rPr>
      <t>Ventanas corredizas, 4 UDS 1.45 mt X 1.40 mt, en policarbonato anti golpes, con marco en aluminio plata P-92 de 3/16"</t>
    </r>
  </si>
  <si>
    <r>
      <t xml:space="preserve">(Ventanas Celosía de Aluminio blanco AA Cal. 40- 1 UDS 0.70mt X 1.70mt ) SE SUSTITUIRÁ POR LA DESCRIPCIÓN: </t>
    </r>
    <r>
      <rPr>
        <b/>
        <sz val="14"/>
        <color theme="1"/>
        <rFont val="Calibri"/>
        <family val="2"/>
        <scheme val="minor"/>
      </rPr>
      <t>Ventanas corredizas, 1 UDS 0.70 mt X 1.70 mt, en policarbonato anti golpes, con marco en aluminio plata P-92 de 3/16"</t>
    </r>
  </si>
  <si>
    <r>
      <t xml:space="preserve">(Suministro e instalación revi-stone H con sellador epóxico  en paredes de área duchas h=2.4mt, espacio de inodoros y lavandería h= 1.50mt. Incluye 2 manos de imprimador, 2 manos de revi-stone y sellador epóxico) SE SUSTITUIRÁ POR LA DESCRIPCIÓN: </t>
    </r>
    <r>
      <rPr>
        <b/>
        <sz val="14"/>
        <color theme="1"/>
        <rFont val="Calibri"/>
        <family val="2"/>
        <scheme val="minor"/>
      </rPr>
      <t>"Pintura epoxica en paredes de área duchas h=2.4mt, espacio de inodoros h= 1.50mt. Incluye 2 manos"</t>
    </r>
  </si>
  <si>
    <r>
      <t xml:space="preserve">(Revestimiento en Cerámica 20cm X 30cm, Pared de Baño Control) SE SUSTITUIRÁ POR LA DESCRIPCIÓN: </t>
    </r>
    <r>
      <rPr>
        <b/>
        <sz val="14"/>
        <color theme="1"/>
        <rFont val="Calibri"/>
        <family val="2"/>
        <scheme val="minor"/>
      </rPr>
      <t xml:space="preserve">"Pintura epoxica en baño de Área Control (1.60 mts de altura)" </t>
    </r>
  </si>
  <si>
    <r>
      <t xml:space="preserve">(Revestimiento en Cerámica 20cm X 30cm en Pared de Baño Control) SE SUSTITUIRÁ POR LA DESCRIPCIÓN: </t>
    </r>
    <r>
      <rPr>
        <b/>
        <sz val="14"/>
        <color theme="1"/>
        <rFont val="Calibri"/>
        <family val="2"/>
        <scheme val="minor"/>
      </rPr>
      <t>"Pintura epoxica en paredes de baño control, (1.60 mts altura)"</t>
    </r>
  </si>
  <si>
    <r>
      <t xml:space="preserve">(Revestimiento en Cerámica 20cm X 30cm, Pared de Baño Control) SE SUSTITUIRÁ POR LA DESCRIPCIÓN: </t>
    </r>
    <r>
      <rPr>
        <b/>
        <sz val="14"/>
        <color theme="1"/>
        <rFont val="Calibri"/>
        <family val="2"/>
        <scheme val="minor"/>
      </rPr>
      <t>"Pintura epoxica pared de baño control (1.60 mts altura)"</t>
    </r>
  </si>
  <si>
    <r>
      <t xml:space="preserve">(Pared con cerámica 20cm x 30cm en área de control y dentro de tina de vertedero h=1.60mts) SE SUSTITUIRÁ POR LA DESCRIPCIÓN: </t>
    </r>
    <r>
      <rPr>
        <b/>
        <sz val="14"/>
        <color theme="1"/>
        <rFont val="Calibri"/>
        <family val="2"/>
        <scheme val="minor"/>
      </rPr>
      <t>"Pintura epoxica en paredes en área de control y dentro de tina de vertedero, 1.60 mts. Altura"</t>
    </r>
  </si>
  <si>
    <r>
      <t xml:space="preserve">(Revestimiento en Cerámica 20cm X 30cm, Pared de Baño Control) SE SUSTITUIRÁ POR LA DESCRIPCIÓN: </t>
    </r>
    <r>
      <rPr>
        <b/>
        <sz val="14"/>
        <color theme="1"/>
        <rFont val="Calibri"/>
        <family val="2"/>
        <scheme val="minor"/>
      </rPr>
      <t>"Pintura epoxica en pared de baño control, 1.60 mts altura"</t>
    </r>
  </si>
  <si>
    <r>
      <t xml:space="preserve">(Piso epóxico, autonivelante, de 0.003mt de espesor en área de duchas, incluye barrera de humedad y capa de protección poliaspartico anti bacteria y microbios) SE SUSTITUIRÁ POR LA DESCRIPCIÓN:  </t>
    </r>
    <r>
      <rPr>
        <b/>
        <sz val="14"/>
        <color theme="1"/>
        <rFont val="Calibri"/>
        <family val="2"/>
        <scheme val="minor"/>
      </rPr>
      <t>"Piso cemento pulido, autonivelante, en área de duchas, de  espesor 0.05 mts, con intralok bonding agent"</t>
    </r>
  </si>
  <si>
    <r>
      <t xml:space="preserve">(Cerámica blanca importada en baños de 20cm X 30cm, 2.10 mts de altura) SE SUSTITUIRÁ POR LA DESCRIPCIÓN: </t>
    </r>
    <r>
      <rPr>
        <b/>
        <sz val="14"/>
        <color theme="1"/>
        <rFont val="Calibri"/>
        <family val="2"/>
        <scheme val="minor"/>
      </rPr>
      <t xml:space="preserve">"Pintura epoxica en pared, 1.60 mts altura" </t>
    </r>
  </si>
  <si>
    <r>
      <t>(Piso pulido con Intralok Bonding Agent en áreas generales) SE SUSTITUIRÁ POR LA DESCRIPCIÓN:</t>
    </r>
    <r>
      <rPr>
        <b/>
        <sz val="14"/>
        <color theme="1"/>
        <rFont val="Calibri"/>
        <family val="2"/>
        <scheme val="minor"/>
      </rPr>
      <t xml:space="preserve"> Piso pulido con Intralok Bonding Agent, con helicoptero, e=0.05 mts, en áreas generales.</t>
    </r>
  </si>
  <si>
    <r>
      <t xml:space="preserve">(Piso cemento pulido con intralok bonding agent) SE SUSTITUIRÁ POR LA DESCRIPCIÓN: </t>
    </r>
    <r>
      <rPr>
        <b/>
        <sz val="14"/>
        <color theme="1"/>
        <rFont val="Calibri"/>
        <family val="2"/>
        <scheme val="minor"/>
      </rPr>
      <t>"Piso cemento pulido con helicóptero autonivelante, de  espesor 0.05 mts, con intralok bonding agent"</t>
    </r>
  </si>
  <si>
    <r>
      <t>(Piso de granito fondo blanco 30cm x 30cm) SE SUSTITUIRÁ POR LA DESCRIPCIÓN: "</t>
    </r>
    <r>
      <rPr>
        <b/>
        <sz val="14"/>
        <color theme="1"/>
        <rFont val="Calibri"/>
        <family val="2"/>
        <scheme val="minor"/>
      </rPr>
      <t>Piso pulido con Intralok Bonding Agent, con helicoptero, e=0.05 mts"</t>
    </r>
  </si>
  <si>
    <r>
      <t>(Piso de granito fondo blanco 30cm x 30cm para baños) SE SUSTITUIRÁ POR LA DESCRIPCIÓN: "</t>
    </r>
    <r>
      <rPr>
        <b/>
        <sz val="14"/>
        <color theme="1"/>
        <rFont val="Calibri"/>
        <family val="2"/>
        <scheme val="minor"/>
      </rPr>
      <t>Piso pulido con Intralok Bonding Agent, con helicoptero, e=0.05 mts, en área de baños"</t>
    </r>
  </si>
  <si>
    <r>
      <t>(Cerámica blanca importada en baños de 20cm X 30cm, 2.10 mts de altura) SE SUSTITUIRÁ POR LA DESCRIPCIÓN:</t>
    </r>
    <r>
      <rPr>
        <b/>
        <sz val="14"/>
        <color theme="1"/>
        <rFont val="Calibri"/>
        <family val="2"/>
        <scheme val="minor"/>
      </rPr>
      <t xml:space="preserve"> "Pintura epoxica en pared de baños, 2.10 mts. Altura" </t>
    </r>
  </si>
  <si>
    <r>
      <t>(Piso de granito fondo blanco 30*30 mts) SE SUSTITUIRÁ POR LA DESCRIPCIÓN: "</t>
    </r>
    <r>
      <rPr>
        <b/>
        <sz val="14"/>
        <color theme="1"/>
        <rFont val="Calibri"/>
        <family val="2"/>
        <scheme val="minor"/>
      </rPr>
      <t>porcelanato blanco 0.60 x 0.60 mts, incluye torta de piso de 0.10 de espesor"</t>
    </r>
  </si>
  <si>
    <r>
      <t xml:space="preserve">(Piso de cerámica porcelanato 0.50x0.50) SE SUSTITUIRÁ POR LA DESCRIPCIÓN: </t>
    </r>
    <r>
      <rPr>
        <b/>
        <sz val="14"/>
        <color theme="1"/>
        <rFont val="Calibri"/>
        <family val="2"/>
        <scheme val="minor"/>
      </rPr>
      <t>"Piso porcelanato blanco 0.60 x 0.60 mts"</t>
    </r>
  </si>
  <si>
    <r>
      <t xml:space="preserve">(Torta de hormigón de base E=0.10 mt Incl. Barrera Plástica de Polietileno entre torta y Relleno Granular) SE SUSTITUIRÁ POR LA DESCRIPCIÓN: </t>
    </r>
    <r>
      <rPr>
        <b/>
        <sz val="14"/>
        <color theme="1"/>
        <rFont val="Calibri"/>
        <family val="2"/>
        <scheme val="minor"/>
      </rPr>
      <t>"Piso cemento pulido  e= 0.10 mts  Incl. Barrera Plástica de Polietileno entre torta y Relleno Granular"</t>
    </r>
  </si>
  <si>
    <r>
      <t xml:space="preserve">(Piso Cerámica 30cm x 30cm, en Baño Control) SE SUSTITUIRÁ POR LA DESCRIPCIÓN: </t>
    </r>
    <r>
      <rPr>
        <b/>
        <sz val="14"/>
        <color theme="1"/>
        <rFont val="Calibri"/>
        <family val="2"/>
        <scheme val="minor"/>
      </rPr>
      <t>"Piso cemento pulido, autonivelante, en baño control, de  espesor 0.05 mts, con intralok bonding agent" (</t>
    </r>
    <r>
      <rPr>
        <sz val="12"/>
        <color theme="1"/>
        <rFont val="Calibri"/>
        <family val="2"/>
        <scheme val="minor"/>
      </rPr>
      <t xml:space="preserve">SE SUSTITUIRÁ ML POR </t>
    </r>
    <r>
      <rPr>
        <b/>
        <sz val="12"/>
        <color theme="1"/>
        <rFont val="Calibri"/>
        <family val="2"/>
        <scheme val="minor"/>
      </rPr>
      <t>M2)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</si>
</sst>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;\-#,##0.00"/>
    <numFmt numFmtId="166" formatCode="#,##0.00\ ;&quot; (&quot;#,##0.00\);&quot; -&quot;#\ ;@\ "/>
    <numFmt numFmtId="167" formatCode="_(&quot;RD$&quot;* #,##0.00_);_(&quot;RD$&quot;* \(#,##0.00\);_(&quot;RD$&quot;* \-??_);_(@_)"/>
    <numFmt numFmtId="168" formatCode="#,##0.00\ ;\-#,##0.00\ ;&quot; -&quot;#\ ;@\ 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$&quot;#,##0.00"/>
    <numFmt numFmtId="172" formatCode="_(&quot;RD$&quot;* #,##0.0000_);_(&quot;RD$&quot;* \(#,##0.0000\);_(&quot;RD$&quot;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Mangal"/>
      <family val="2"/>
    </font>
    <font>
      <b/>
      <sz val="18"/>
      <color indexed="8"/>
      <name val="Times New Roman"/>
      <family val="1"/>
    </font>
    <font>
      <b/>
      <sz val="16"/>
      <color indexed="8"/>
      <name val="Arial Narrow"/>
      <family val="2"/>
    </font>
    <font>
      <b/>
      <sz val="16"/>
      <color indexed="8"/>
      <name val="Times New Roman"/>
      <family val="1"/>
    </font>
    <font>
      <b/>
      <sz val="12"/>
      <color indexed="8"/>
      <name val="Georgia"/>
      <family val="1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4"/>
      <color indexed="55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0"/>
      <name val="MS Sans Serif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2"/>
      <color rgb="FF000000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8"/>
      </bottom>
      <diagonal/>
    </border>
    <border>
      <left style="medium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166" fontId="4" fillId="0" borderId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24" fillId="0" borderId="0"/>
    <xf numFmtId="0" fontId="4" fillId="0" borderId="0"/>
    <xf numFmtId="170" fontId="1" fillId="0" borderId="0" applyFont="0" applyFill="0" applyBorder="0" applyAlignment="0" applyProtection="0"/>
    <xf numFmtId="4" fontId="30" fillId="0" borderId="0" applyNumberFormat="0"/>
  </cellStyleXfs>
  <cellXfs count="553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43" fontId="3" fillId="0" borderId="3" xfId="6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10" applyFont="1" applyFill="1" applyBorder="1" applyAlignment="1">
      <alignment vertical="center" wrapText="1"/>
    </xf>
    <xf numFmtId="2" fontId="3" fillId="0" borderId="3" xfId="11" applyNumberFormat="1" applyFont="1" applyFill="1" applyBorder="1" applyAlignment="1">
      <alignment horizontal="center" vertical="center"/>
    </xf>
    <xf numFmtId="0" fontId="3" fillId="0" borderId="3" xfId="1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169" fontId="3" fillId="0" borderId="8" xfId="1" applyNumberFormat="1" applyFont="1" applyFill="1" applyBorder="1" applyAlignment="1" applyProtection="1">
      <alignment horizontal="center" vertical="center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9" xfId="1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/>
    </xf>
    <xf numFmtId="4" fontId="23" fillId="0" borderId="3" xfId="0" applyNumberFormat="1" applyFont="1" applyFill="1" applyBorder="1" applyAlignment="1">
      <alignment horizontal="center" vertical="center"/>
    </xf>
    <xf numFmtId="165" fontId="22" fillId="0" borderId="7" xfId="0" applyNumberFormat="1" applyFont="1" applyFill="1" applyBorder="1" applyAlignment="1">
      <alignment horizontal="center" vertical="center" wrapText="1"/>
    </xf>
    <xf numFmtId="169" fontId="3" fillId="0" borderId="3" xfId="1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vertical="center" wrapText="1"/>
    </xf>
    <xf numFmtId="165" fontId="22" fillId="0" borderId="7" xfId="0" applyNumberFormat="1" applyFont="1" applyFill="1" applyBorder="1" applyAlignment="1">
      <alignment vertical="center" wrapText="1"/>
    </xf>
    <xf numFmtId="165" fontId="22" fillId="0" borderId="12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/>
    </xf>
    <xf numFmtId="169" fontId="3" fillId="0" borderId="3" xfId="1" applyNumberFormat="1" applyFont="1" applyFill="1" applyBorder="1" applyAlignment="1" applyProtection="1">
      <alignment vertical="center"/>
    </xf>
    <xf numFmtId="0" fontId="25" fillId="0" borderId="3" xfId="0" applyFont="1" applyFill="1" applyBorder="1" applyAlignment="1"/>
    <xf numFmtId="0" fontId="23" fillId="0" borderId="3" xfId="0" applyFont="1" applyFill="1" applyBorder="1" applyAlignment="1">
      <alignment vertical="top" wrapText="1"/>
    </xf>
    <xf numFmtId="0" fontId="21" fillId="0" borderId="3" xfId="10" applyFont="1" applyFill="1" applyBorder="1" applyAlignment="1">
      <alignment vertical="center" wrapText="1"/>
    </xf>
    <xf numFmtId="4" fontId="21" fillId="0" borderId="3" xfId="11" applyNumberFormat="1" applyFont="1" applyFill="1" applyBorder="1" applyAlignment="1">
      <alignment vertical="center"/>
    </xf>
    <xf numFmtId="169" fontId="23" fillId="0" borderId="3" xfId="0" applyNumberFormat="1" applyFont="1" applyFill="1" applyBorder="1" applyAlignment="1">
      <alignment horizontal="left" vertical="center"/>
    </xf>
    <xf numFmtId="4" fontId="3" fillId="0" borderId="3" xfId="1" applyNumberFormat="1" applyFont="1" applyFill="1" applyBorder="1" applyAlignment="1" applyProtection="1">
      <alignment horizontal="center" vertical="center"/>
    </xf>
    <xf numFmtId="4" fontId="21" fillId="0" borderId="3" xfId="11" applyNumberFormat="1" applyFont="1" applyFill="1" applyBorder="1" applyAlignment="1">
      <alignment horizontal="center" vertical="center"/>
    </xf>
    <xf numFmtId="0" fontId="21" fillId="0" borderId="3" xfId="1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169" fontId="3" fillId="0" borderId="3" xfId="0" applyNumberFormat="1" applyFont="1" applyFill="1" applyBorder="1" applyAlignment="1">
      <alignment vertical="center"/>
    </xf>
    <xf numFmtId="0" fontId="28" fillId="0" borderId="3" xfId="0" applyFont="1" applyFill="1" applyBorder="1"/>
    <xf numFmtId="2" fontId="3" fillId="0" borderId="3" xfId="0" applyNumberFormat="1" applyFont="1" applyFill="1" applyBorder="1" applyAlignment="1">
      <alignment vertical="center"/>
    </xf>
    <xf numFmtId="43" fontId="2" fillId="0" borderId="3" xfId="0" applyNumberFormat="1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71" fontId="3" fillId="0" borderId="3" xfId="6" applyNumberFormat="1" applyFont="1" applyFill="1" applyBorder="1" applyAlignment="1">
      <alignment horizontal="center" vertical="top"/>
    </xf>
    <xf numFmtId="171" fontId="3" fillId="0" borderId="3" xfId="6" applyNumberFormat="1" applyFont="1" applyFill="1" applyBorder="1" applyAlignment="1">
      <alignment horizontal="left" vertical="top" wrapText="1"/>
    </xf>
    <xf numFmtId="171" fontId="3" fillId="0" borderId="3" xfId="6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170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3" fillId="0" borderId="3" xfId="0" applyFont="1" applyFill="1" applyBorder="1"/>
    <xf numFmtId="4" fontId="3" fillId="0" borderId="3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horizontal="center" vertical="center" wrapText="1"/>
    </xf>
    <xf numFmtId="169" fontId="0" fillId="0" borderId="3" xfId="0" applyNumberForma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vertical="center" wrapText="1"/>
    </xf>
    <xf numFmtId="165" fontId="17" fillId="0" borderId="17" xfId="0" applyNumberFormat="1" applyFont="1" applyFill="1" applyBorder="1" applyAlignment="1">
      <alignment horizontal="center" vertical="center" wrapText="1"/>
    </xf>
    <xf numFmtId="169" fontId="3" fillId="0" borderId="19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4" fontId="3" fillId="0" borderId="14" xfId="1" applyNumberFormat="1" applyFont="1" applyFill="1" applyBorder="1" applyAlignment="1" applyProtection="1">
      <alignment horizontal="center" vertical="center"/>
    </xf>
    <xf numFmtId="4" fontId="3" fillId="0" borderId="3" xfId="5" applyNumberFormat="1" applyFont="1" applyFill="1" applyBorder="1" applyAlignment="1" applyProtection="1">
      <alignment horizontal="center" vertical="center"/>
    </xf>
    <xf numFmtId="169" fontId="3" fillId="0" borderId="3" xfId="5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169" fontId="17" fillId="0" borderId="3" xfId="1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165" fontId="2" fillId="0" borderId="3" xfId="1" applyNumberFormat="1" applyFont="1" applyFill="1" applyBorder="1" applyAlignment="1" applyProtection="1">
      <alignment horizontal="center" vertical="center"/>
    </xf>
    <xf numFmtId="4" fontId="20" fillId="0" borderId="3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4" fontId="20" fillId="0" borderId="3" xfId="0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 applyProtection="1">
      <alignment vertical="center"/>
    </xf>
    <xf numFmtId="4" fontId="3" fillId="0" borderId="3" xfId="5" applyNumberFormat="1" applyFont="1" applyFill="1" applyBorder="1" applyAlignment="1" applyProtection="1">
      <alignment vertical="center"/>
    </xf>
    <xf numFmtId="169" fontId="3" fillId="0" borderId="3" xfId="5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vertical="center"/>
    </xf>
    <xf numFmtId="169" fontId="2" fillId="0" borderId="3" xfId="1" applyNumberFormat="1" applyFont="1" applyFill="1" applyBorder="1" applyAlignment="1" applyProtection="1">
      <alignment horizontal="center" vertical="center"/>
    </xf>
    <xf numFmtId="169" fontId="13" fillId="0" borderId="3" xfId="1" applyNumberFormat="1" applyFont="1" applyFill="1" applyBorder="1" applyAlignment="1" applyProtection="1">
      <alignment vertical="center"/>
    </xf>
    <xf numFmtId="169" fontId="2" fillId="0" borderId="3" xfId="1" applyNumberFormat="1" applyFont="1" applyFill="1" applyBorder="1" applyAlignment="1" applyProtection="1">
      <alignment vertical="center"/>
    </xf>
    <xf numFmtId="169" fontId="32" fillId="0" borderId="3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4" fontId="13" fillId="0" borderId="3" xfId="1" applyNumberFormat="1" applyFont="1" applyFill="1" applyBorder="1" applyAlignment="1" applyProtection="1">
      <alignment vertical="center"/>
    </xf>
    <xf numFmtId="169" fontId="2" fillId="0" borderId="3" xfId="0" applyNumberFormat="1" applyFont="1" applyFill="1" applyBorder="1" applyAlignment="1">
      <alignment vertical="center"/>
    </xf>
    <xf numFmtId="169" fontId="2" fillId="0" borderId="3" xfId="0" applyNumberFormat="1" applyFont="1" applyFill="1" applyBorder="1" applyAlignment="1">
      <alignment horizontal="center" vertical="center"/>
    </xf>
    <xf numFmtId="44" fontId="0" fillId="0" borderId="0" xfId="8" applyFont="1" applyFill="1"/>
    <xf numFmtId="169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23" fillId="0" borderId="3" xfId="0" applyFont="1" applyFill="1" applyBorder="1" applyAlignment="1">
      <alignment vertical="top"/>
    </xf>
    <xf numFmtId="0" fontId="26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23" fillId="0" borderId="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69" fontId="3" fillId="0" borderId="9" xfId="1" applyNumberFormat="1" applyFont="1" applyFill="1" applyBorder="1" applyAlignment="1" applyProtection="1">
      <alignment horizontal="center" vertical="center"/>
    </xf>
    <xf numFmtId="0" fontId="3" fillId="0" borderId="3" xfId="12" applyFont="1" applyFill="1" applyBorder="1" applyAlignment="1">
      <alignment wrapText="1"/>
    </xf>
    <xf numFmtId="0" fontId="3" fillId="0" borderId="3" xfId="12" applyFont="1" applyFill="1" applyBorder="1" applyAlignment="1">
      <alignment vertical="top" wrapText="1"/>
    </xf>
    <xf numFmtId="0" fontId="3" fillId="0" borderId="3" xfId="12" applyFont="1" applyFill="1" applyBorder="1" applyAlignment="1">
      <alignment vertical="top"/>
    </xf>
    <xf numFmtId="0" fontId="23" fillId="0" borderId="3" xfId="12" applyFont="1" applyFill="1" applyBorder="1" applyAlignment="1">
      <alignment vertical="top" wrapText="1"/>
    </xf>
    <xf numFmtId="169" fontId="32" fillId="0" borderId="3" xfId="1" applyNumberFormat="1" applyFont="1" applyFill="1" applyBorder="1" applyAlignment="1" applyProtection="1">
      <alignment vertical="center"/>
    </xf>
    <xf numFmtId="0" fontId="25" fillId="0" borderId="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top"/>
    </xf>
    <xf numFmtId="0" fontId="23" fillId="0" borderId="3" xfId="0" applyFont="1" applyFill="1" applyBorder="1" applyAlignment="1">
      <alignment wrapText="1"/>
    </xf>
    <xf numFmtId="0" fontId="2" fillId="0" borderId="3" xfId="0" applyFont="1" applyFill="1" applyBorder="1" applyAlignment="1"/>
    <xf numFmtId="170" fontId="27" fillId="0" borderId="3" xfId="13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172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left" vertical="center" wrapText="1"/>
    </xf>
    <xf numFmtId="169" fontId="3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wrapText="1"/>
    </xf>
    <xf numFmtId="0" fontId="25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69" fontId="2" fillId="0" borderId="19" xfId="1" applyNumberFormat="1" applyFont="1" applyFill="1" applyBorder="1" applyAlignment="1" applyProtection="1">
      <alignment horizontal="center" vertical="center"/>
    </xf>
    <xf numFmtId="0" fontId="23" fillId="0" borderId="3" xfId="12" applyFont="1" applyFill="1" applyBorder="1" applyAlignment="1">
      <alignment horizontal="left" vertical="top" wrapText="1"/>
    </xf>
    <xf numFmtId="4" fontId="3" fillId="0" borderId="3" xfId="1" applyNumberFormat="1" applyFont="1" applyFill="1" applyBorder="1" applyAlignment="1" applyProtection="1">
      <alignment horizontal="center" vertical="top"/>
    </xf>
    <xf numFmtId="169" fontId="2" fillId="0" borderId="9" xfId="0" applyNumberFormat="1" applyFont="1" applyFill="1" applyBorder="1" applyAlignment="1">
      <alignment vertical="center"/>
    </xf>
    <xf numFmtId="0" fontId="23" fillId="0" borderId="3" xfId="12" applyFont="1" applyFill="1" applyBorder="1" applyAlignment="1">
      <alignment horizontal="left" wrapText="1"/>
    </xf>
    <xf numFmtId="2" fontId="23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169" fontId="3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3" fillId="0" borderId="20" xfId="1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69" fontId="3" fillId="0" borderId="8" xfId="0" applyNumberFormat="1" applyFont="1" applyFill="1" applyBorder="1" applyAlignment="1">
      <alignment vertical="center"/>
    </xf>
    <xf numFmtId="169" fontId="26" fillId="0" borderId="3" xfId="0" applyNumberFormat="1" applyFont="1" applyFill="1" applyBorder="1" applyAlignment="1">
      <alignment vertical="center"/>
    </xf>
    <xf numFmtId="169" fontId="26" fillId="0" borderId="3" xfId="1" applyNumberFormat="1" applyFont="1" applyFill="1" applyBorder="1" applyAlignment="1" applyProtection="1">
      <alignment horizontal="center" vertical="center"/>
    </xf>
    <xf numFmtId="0" fontId="23" fillId="0" borderId="3" xfId="12" applyFont="1" applyFill="1" applyBorder="1" applyAlignment="1">
      <alignment vertical="center" wrapText="1"/>
    </xf>
    <xf numFmtId="4" fontId="23" fillId="0" borderId="3" xfId="0" applyNumberFormat="1" applyFont="1" applyFill="1" applyBorder="1" applyAlignment="1"/>
    <xf numFmtId="2" fontId="3" fillId="0" borderId="3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2" fontId="23" fillId="0" borderId="3" xfId="1" applyNumberFormat="1" applyFont="1" applyFill="1" applyBorder="1" applyAlignment="1">
      <alignment horizontal="center" vertical="center"/>
    </xf>
    <xf numFmtId="170" fontId="23" fillId="0" borderId="3" xfId="13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9" fontId="13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horizontal="left" vertical="center" wrapText="1"/>
    </xf>
    <xf numFmtId="49" fontId="13" fillId="0" borderId="16" xfId="0" applyNumberFormat="1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center" vertical="center"/>
    </xf>
    <xf numFmtId="169" fontId="3" fillId="0" borderId="9" xfId="0" applyNumberFormat="1" applyFont="1" applyFill="1" applyBorder="1" applyAlignment="1">
      <alignment horizontal="center" vertical="center"/>
    </xf>
    <xf numFmtId="169" fontId="2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4" fontId="23" fillId="0" borderId="3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65" fontId="2" fillId="0" borderId="11" xfId="1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165" fontId="2" fillId="0" borderId="16" xfId="1" applyNumberFormat="1" applyFont="1" applyFill="1" applyBorder="1" applyAlignment="1" applyProtection="1">
      <alignment horizontal="center" vertical="center"/>
    </xf>
    <xf numFmtId="4" fontId="21" fillId="0" borderId="3" xfId="0" applyNumberFormat="1" applyFont="1" applyFill="1" applyBorder="1" applyAlignment="1">
      <alignment vertical="center" wrapText="1"/>
    </xf>
    <xf numFmtId="10" fontId="3" fillId="0" borderId="3" xfId="6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vertical="center" wrapText="1"/>
    </xf>
    <xf numFmtId="4" fontId="3" fillId="0" borderId="15" xfId="1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3" fillId="0" borderId="2" xfId="1" applyNumberFormat="1" applyFont="1" applyFill="1" applyBorder="1" applyAlignment="1" applyProtection="1">
      <alignment horizontal="center" vertical="center"/>
    </xf>
    <xf numFmtId="4" fontId="3" fillId="0" borderId="5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top"/>
    </xf>
    <xf numFmtId="4" fontId="9" fillId="0" borderId="25" xfId="0" applyNumberFormat="1" applyFont="1" applyFill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right" vertical="top"/>
    </xf>
    <xf numFmtId="4" fontId="12" fillId="0" borderId="24" xfId="0" applyNumberFormat="1" applyFont="1" applyFill="1" applyBorder="1" applyAlignment="1">
      <alignment vertical="center"/>
    </xf>
    <xf numFmtId="4" fontId="12" fillId="0" borderId="25" xfId="0" applyNumberFormat="1" applyFont="1" applyFill="1" applyBorder="1" applyAlignment="1">
      <alignment vertical="center"/>
    </xf>
    <xf numFmtId="2" fontId="13" fillId="0" borderId="24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14" fillId="0" borderId="25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 wrapText="1"/>
    </xf>
    <xf numFmtId="14" fontId="2" fillId="0" borderId="25" xfId="6" applyNumberFormat="1" applyFont="1" applyFill="1" applyBorder="1" applyAlignment="1" applyProtection="1">
      <alignment horizontal="center" vertical="center"/>
    </xf>
    <xf numFmtId="4" fontId="7" fillId="0" borderId="27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right" vertical="center"/>
    </xf>
    <xf numFmtId="165" fontId="2" fillId="0" borderId="29" xfId="1" applyNumberFormat="1" applyFont="1" applyFill="1" applyBorder="1" applyAlignment="1" applyProtection="1">
      <alignment horizontal="center" vertical="center"/>
    </xf>
    <xf numFmtId="2" fontId="17" fillId="0" borderId="30" xfId="0" applyNumberFormat="1" applyFont="1" applyFill="1" applyBorder="1" applyAlignment="1">
      <alignment horizontal="right" vertical="center"/>
    </xf>
    <xf numFmtId="165" fontId="2" fillId="0" borderId="31" xfId="1" applyNumberFormat="1" applyFont="1" applyFill="1" applyBorder="1" applyAlignment="1" applyProtection="1">
      <alignment horizontal="center" vertical="center"/>
    </xf>
    <xf numFmtId="2" fontId="2" fillId="0" borderId="30" xfId="0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horizontal="right" vertical="center" wrapText="1"/>
    </xf>
    <xf numFmtId="0" fontId="20" fillId="0" borderId="30" xfId="0" applyFont="1" applyFill="1" applyBorder="1" applyAlignment="1">
      <alignment horizontal="right" vertical="center" wrapText="1"/>
    </xf>
    <xf numFmtId="169" fontId="17" fillId="0" borderId="31" xfId="5" applyNumberFormat="1" applyFont="1" applyFill="1" applyBorder="1" applyAlignment="1" applyProtection="1">
      <alignment horizontal="center" vertical="center"/>
    </xf>
    <xf numFmtId="4" fontId="2" fillId="0" borderId="30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right" vertical="center" wrapText="1"/>
    </xf>
    <xf numFmtId="165" fontId="2" fillId="0" borderId="31" xfId="5" applyNumberFormat="1" applyFont="1" applyFill="1" applyBorder="1" applyAlignment="1" applyProtection="1">
      <alignment horizontal="center" vertical="center"/>
    </xf>
    <xf numFmtId="164" fontId="3" fillId="0" borderId="30" xfId="0" applyNumberFormat="1" applyFont="1" applyFill="1" applyBorder="1" applyAlignment="1">
      <alignment horizontal="right" vertical="top" wrapText="1"/>
    </xf>
    <xf numFmtId="165" fontId="17" fillId="0" borderId="31" xfId="5" applyNumberFormat="1" applyFont="1" applyFill="1" applyBorder="1" applyAlignment="1" applyProtection="1">
      <alignment horizontal="center" vertical="center"/>
    </xf>
    <xf numFmtId="2" fontId="2" fillId="0" borderId="30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horizontal="right" vertical="top" wrapText="1"/>
    </xf>
    <xf numFmtId="164" fontId="3" fillId="0" borderId="30" xfId="0" applyNumberFormat="1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right" vertical="center"/>
    </xf>
    <xf numFmtId="165" fontId="34" fillId="0" borderId="31" xfId="1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6" fillId="0" borderId="31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 applyProtection="1">
      <alignment horizontal="left" vertical="center" wrapText="1"/>
    </xf>
    <xf numFmtId="4" fontId="3" fillId="0" borderId="30" xfId="0" quotePrefix="1" applyNumberFormat="1" applyFont="1" applyFill="1" applyBorder="1" applyAlignment="1">
      <alignment horizontal="right" vertical="top"/>
    </xf>
    <xf numFmtId="4" fontId="3" fillId="0" borderId="30" xfId="0" quotePrefix="1" applyNumberFormat="1" applyFont="1" applyFill="1" applyBorder="1" applyAlignment="1">
      <alignment horizontal="right" vertical="center"/>
    </xf>
    <xf numFmtId="165" fontId="3" fillId="0" borderId="31" xfId="1" applyNumberFormat="1" applyFont="1" applyFill="1" applyBorder="1" applyAlignment="1" applyProtection="1">
      <alignment horizontal="center" vertical="center"/>
    </xf>
    <xf numFmtId="0" fontId="0" fillId="0" borderId="31" xfId="0" applyFill="1" applyBorder="1"/>
    <xf numFmtId="0" fontId="3" fillId="0" borderId="33" xfId="0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right" vertical="center" wrapText="1"/>
    </xf>
    <xf numFmtId="169" fontId="17" fillId="0" borderId="4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right" vertical="center"/>
    </xf>
    <xf numFmtId="165" fontId="2" fillId="0" borderId="38" xfId="0" applyNumberFormat="1" applyFont="1" applyFill="1" applyBorder="1" applyAlignment="1">
      <alignment horizontal="center" vertical="center" wrapText="1"/>
    </xf>
    <xf numFmtId="169" fontId="23" fillId="0" borderId="31" xfId="0" applyNumberFormat="1" applyFont="1" applyFill="1" applyBorder="1" applyAlignment="1">
      <alignment horizontal="right" vertical="center"/>
    </xf>
    <xf numFmtId="169" fontId="2" fillId="0" borderId="31" xfId="1" applyNumberFormat="1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65" fontId="2" fillId="0" borderId="42" xfId="1" applyNumberFormat="1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>
      <alignment horizontal="right" vertical="center" wrapText="1"/>
    </xf>
    <xf numFmtId="169" fontId="2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65" fontId="2" fillId="0" borderId="46" xfId="1" applyNumberFormat="1" applyFont="1" applyFill="1" applyBorder="1" applyAlignment="1" applyProtection="1">
      <alignment horizontal="center" vertical="center"/>
    </xf>
    <xf numFmtId="4" fontId="3" fillId="0" borderId="49" xfId="0" applyNumberFormat="1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vertical="center"/>
    </xf>
    <xf numFmtId="4" fontId="3" fillId="0" borderId="50" xfId="1" applyNumberFormat="1" applyFont="1" applyFill="1" applyBorder="1" applyAlignment="1" applyProtection="1">
      <alignment vertical="center"/>
    </xf>
    <xf numFmtId="4" fontId="3" fillId="0" borderId="50" xfId="1" applyNumberFormat="1" applyFont="1" applyFill="1" applyBorder="1" applyAlignment="1" applyProtection="1">
      <alignment horizontal="center" vertical="center"/>
    </xf>
    <xf numFmtId="169" fontId="3" fillId="0" borderId="50" xfId="1" applyNumberFormat="1" applyFont="1" applyFill="1" applyBorder="1" applyAlignment="1" applyProtection="1">
      <alignment vertical="center"/>
    </xf>
    <xf numFmtId="169" fontId="3" fillId="0" borderId="50" xfId="1" applyNumberFormat="1" applyFont="1" applyFill="1" applyBorder="1" applyAlignment="1" applyProtection="1">
      <alignment horizontal="center" vertical="center"/>
    </xf>
    <xf numFmtId="165" fontId="2" fillId="0" borderId="51" xfId="1" applyNumberFormat="1" applyFont="1" applyFill="1" applyBorder="1" applyAlignment="1" applyProtection="1">
      <alignment horizontal="center" vertical="center"/>
    </xf>
    <xf numFmtId="4" fontId="3" fillId="0" borderId="52" xfId="0" applyNumberFormat="1" applyFont="1" applyFill="1" applyBorder="1" applyAlignment="1">
      <alignment horizontal="right" vertical="center" wrapText="1"/>
    </xf>
    <xf numFmtId="0" fontId="3" fillId="0" borderId="53" xfId="0" applyFont="1" applyFill="1" applyBorder="1" applyAlignment="1">
      <alignment vertical="center"/>
    </xf>
    <xf numFmtId="4" fontId="3" fillId="0" borderId="53" xfId="1" applyNumberFormat="1" applyFont="1" applyFill="1" applyBorder="1" applyAlignment="1" applyProtection="1">
      <alignment vertical="center"/>
    </xf>
    <xf numFmtId="4" fontId="3" fillId="0" borderId="53" xfId="1" applyNumberFormat="1" applyFont="1" applyFill="1" applyBorder="1" applyAlignment="1" applyProtection="1">
      <alignment horizontal="center" vertical="center"/>
    </xf>
    <xf numFmtId="169" fontId="3" fillId="0" borderId="53" xfId="1" applyNumberFormat="1" applyFont="1" applyFill="1" applyBorder="1" applyAlignment="1" applyProtection="1">
      <alignment vertical="center"/>
    </xf>
    <xf numFmtId="169" fontId="3" fillId="0" borderId="53" xfId="1" applyNumberFormat="1" applyFont="1" applyFill="1" applyBorder="1" applyAlignment="1" applyProtection="1">
      <alignment horizontal="center" vertical="center"/>
    </xf>
    <xf numFmtId="165" fontId="2" fillId="0" borderId="54" xfId="1" applyNumberFormat="1" applyFont="1" applyFill="1" applyBorder="1" applyAlignment="1" applyProtection="1">
      <alignment horizontal="center" vertical="center"/>
    </xf>
    <xf numFmtId="164" fontId="3" fillId="0" borderId="49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Fill="1" applyBorder="1" applyAlignment="1">
      <alignment horizontal="right" vertical="center" wrapText="1"/>
    </xf>
    <xf numFmtId="0" fontId="3" fillId="0" borderId="53" xfId="0" applyFont="1" applyFill="1" applyBorder="1" applyAlignment="1">
      <alignment vertical="center" wrapText="1"/>
    </xf>
    <xf numFmtId="4" fontId="2" fillId="0" borderId="49" xfId="0" applyNumberFormat="1" applyFont="1" applyFill="1" applyBorder="1" applyAlignment="1">
      <alignment horizontal="right" vertical="center" wrapText="1"/>
    </xf>
    <xf numFmtId="0" fontId="2" fillId="0" borderId="50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4" fontId="6" fillId="0" borderId="50" xfId="0" applyNumberFormat="1" applyFont="1" applyFill="1" applyBorder="1" applyAlignment="1">
      <alignment vertical="center"/>
    </xf>
    <xf numFmtId="169" fontId="2" fillId="0" borderId="50" xfId="1" applyNumberFormat="1" applyFont="1" applyFill="1" applyBorder="1" applyAlignment="1" applyProtection="1">
      <alignment horizontal="center" vertical="center"/>
    </xf>
    <xf numFmtId="4" fontId="2" fillId="0" borderId="52" xfId="0" applyNumberFormat="1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horizontal="right" vertical="top" wrapText="1"/>
    </xf>
    <xf numFmtId="0" fontId="3" fillId="0" borderId="53" xfId="0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vertical="center"/>
    </xf>
    <xf numFmtId="169" fontId="2" fillId="0" borderId="53" xfId="1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 wrapText="1"/>
    </xf>
    <xf numFmtId="4" fontId="3" fillId="0" borderId="11" xfId="1" applyNumberFormat="1" applyFont="1" applyFill="1" applyBorder="1" applyAlignment="1" applyProtection="1">
      <alignment horizontal="center" vertical="center"/>
    </xf>
    <xf numFmtId="169" fontId="2" fillId="0" borderId="34" xfId="1" applyNumberFormat="1" applyFont="1" applyFill="1" applyBorder="1" applyAlignment="1" applyProtection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vertical="center" wrapText="1"/>
    </xf>
    <xf numFmtId="4" fontId="3" fillId="0" borderId="57" xfId="1" applyNumberFormat="1" applyFont="1" applyFill="1" applyBorder="1" applyAlignment="1" applyProtection="1">
      <alignment horizontal="center" vertical="center"/>
    </xf>
    <xf numFmtId="4" fontId="3" fillId="0" borderId="58" xfId="1" applyNumberFormat="1" applyFont="1" applyFill="1" applyBorder="1" applyAlignment="1" applyProtection="1">
      <alignment horizontal="center" vertical="center"/>
    </xf>
    <xf numFmtId="165" fontId="2" fillId="0" borderId="59" xfId="1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9" fontId="2" fillId="0" borderId="53" xfId="1" applyNumberFormat="1" applyFont="1" applyFill="1" applyBorder="1" applyAlignment="1" applyProtection="1">
      <alignment vertical="center"/>
    </xf>
    <xf numFmtId="0" fontId="3" fillId="0" borderId="50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top"/>
    </xf>
    <xf numFmtId="0" fontId="23" fillId="0" borderId="53" xfId="0" applyFont="1" applyFill="1" applyBorder="1" applyAlignment="1">
      <alignment vertical="top"/>
    </xf>
    <xf numFmtId="0" fontId="3" fillId="0" borderId="50" xfId="0" applyFont="1" applyFill="1" applyBorder="1" applyAlignment="1">
      <alignment vertical="top" wrapText="1"/>
    </xf>
    <xf numFmtId="4" fontId="6" fillId="0" borderId="60" xfId="0" applyNumberFormat="1" applyFont="1" applyFill="1" applyBorder="1" applyAlignment="1">
      <alignment horizontal="center" vertical="center"/>
    </xf>
    <xf numFmtId="169" fontId="3" fillId="0" borderId="61" xfId="1" applyNumberFormat="1" applyFont="1" applyFill="1" applyBorder="1" applyAlignment="1" applyProtection="1">
      <alignment horizontal="center" vertical="center"/>
    </xf>
    <xf numFmtId="0" fontId="23" fillId="0" borderId="53" xfId="0" applyFont="1" applyFill="1" applyBorder="1" applyAlignment="1">
      <alignment vertical="center" wrapText="1"/>
    </xf>
    <xf numFmtId="0" fontId="25" fillId="0" borderId="50" xfId="0" applyFont="1" applyFill="1" applyBorder="1" applyAlignment="1"/>
    <xf numFmtId="0" fontId="23" fillId="0" borderId="53" xfId="0" applyFont="1" applyFill="1" applyBorder="1" applyAlignment="1">
      <alignment wrapText="1"/>
    </xf>
    <xf numFmtId="0" fontId="2" fillId="0" borderId="50" xfId="0" applyFont="1" applyFill="1" applyBorder="1" applyAlignment="1">
      <alignment vertical="center" wrapText="1"/>
    </xf>
    <xf numFmtId="4" fontId="6" fillId="0" borderId="62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wrapText="1"/>
    </xf>
    <xf numFmtId="169" fontId="3" fillId="0" borderId="63" xfId="1" applyNumberFormat="1" applyFont="1" applyFill="1" applyBorder="1" applyAlignment="1" applyProtection="1">
      <alignment horizontal="center" vertical="center"/>
    </xf>
    <xf numFmtId="169" fontId="3" fillId="0" borderId="47" xfId="1" applyNumberFormat="1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>
      <alignment vertical="top" wrapText="1"/>
    </xf>
    <xf numFmtId="0" fontId="23" fillId="0" borderId="50" xfId="12" applyFont="1" applyFill="1" applyBorder="1" applyAlignment="1">
      <alignment horizontal="left" vertical="top" wrapText="1"/>
    </xf>
    <xf numFmtId="169" fontId="2" fillId="0" borderId="48" xfId="1" applyNumberFormat="1" applyFont="1" applyFill="1" applyBorder="1" applyAlignment="1" applyProtection="1">
      <alignment horizontal="center" vertical="center"/>
    </xf>
    <xf numFmtId="0" fontId="23" fillId="0" borderId="53" xfId="12" applyFont="1" applyFill="1" applyBorder="1" applyAlignment="1">
      <alignment horizontal="left" vertical="top" wrapText="1"/>
    </xf>
    <xf numFmtId="0" fontId="25" fillId="0" borderId="50" xfId="0" applyFont="1" applyFill="1" applyBorder="1" applyAlignment="1">
      <alignment horizontal="left" vertical="center" wrapText="1"/>
    </xf>
    <xf numFmtId="2" fontId="23" fillId="0" borderId="50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169" fontId="3" fillId="0" borderId="50" xfId="0" applyNumberFormat="1" applyFont="1" applyFill="1" applyBorder="1" applyAlignment="1">
      <alignment vertical="center"/>
    </xf>
    <xf numFmtId="2" fontId="23" fillId="0" borderId="53" xfId="0" applyNumberFormat="1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169" fontId="3" fillId="0" borderId="53" xfId="0" applyNumberFormat="1" applyFont="1" applyFill="1" applyBorder="1" applyAlignment="1">
      <alignment vertical="center"/>
    </xf>
    <xf numFmtId="0" fontId="23" fillId="0" borderId="50" xfId="0" applyFont="1" applyFill="1" applyBorder="1" applyAlignment="1">
      <alignment wrapText="1"/>
    </xf>
    <xf numFmtId="4" fontId="3" fillId="0" borderId="52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right" vertical="center" wrapText="1"/>
    </xf>
    <xf numFmtId="0" fontId="17" fillId="0" borderId="53" xfId="0" applyFont="1" applyFill="1" applyBorder="1" applyAlignment="1">
      <alignment vertical="center"/>
    </xf>
    <xf numFmtId="0" fontId="17" fillId="0" borderId="53" xfId="0" applyFont="1" applyFill="1" applyBorder="1" applyAlignment="1">
      <alignment horizontal="center" vertical="center"/>
    </xf>
    <xf numFmtId="169" fontId="17" fillId="0" borderId="54" xfId="5" applyNumberFormat="1" applyFont="1" applyFill="1" applyBorder="1" applyAlignment="1" applyProtection="1">
      <alignment horizontal="center" vertical="center"/>
    </xf>
    <xf numFmtId="169" fontId="2" fillId="0" borderId="50" xfId="0" applyNumberFormat="1" applyFont="1" applyFill="1" applyBorder="1" applyAlignment="1">
      <alignment vertical="center"/>
    </xf>
    <xf numFmtId="165" fontId="2" fillId="0" borderId="54" xfId="0" applyNumberFormat="1" applyFont="1" applyFill="1" applyBorder="1" applyAlignment="1">
      <alignment horizontal="center" vertical="center" wrapText="1"/>
    </xf>
    <xf numFmtId="165" fontId="2" fillId="0" borderId="51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2" fontId="7" fillId="0" borderId="26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Fill="1" applyBorder="1" applyAlignment="1">
      <alignment horizontal="right" vertical="top" wrapText="1"/>
    </xf>
    <xf numFmtId="169" fontId="13" fillId="0" borderId="50" xfId="1" applyNumberFormat="1" applyFont="1" applyFill="1" applyBorder="1" applyAlignment="1" applyProtection="1">
      <alignment vertical="center"/>
    </xf>
    <xf numFmtId="164" fontId="3" fillId="0" borderId="33" xfId="0" applyNumberFormat="1" applyFont="1" applyFill="1" applyBorder="1" applyAlignment="1">
      <alignment horizontal="right" vertical="center" wrapText="1"/>
    </xf>
    <xf numFmtId="4" fontId="3" fillId="0" borderId="11" xfId="1" applyNumberFormat="1" applyFont="1" applyFill="1" applyBorder="1" applyAlignment="1" applyProtection="1">
      <alignment vertical="center"/>
    </xf>
    <xf numFmtId="169" fontId="3" fillId="0" borderId="11" xfId="1" applyNumberFormat="1" applyFont="1" applyFill="1" applyBorder="1" applyAlignment="1" applyProtection="1">
      <alignment vertical="center"/>
    </xf>
    <xf numFmtId="169" fontId="3" fillId="0" borderId="11" xfId="1" applyNumberFormat="1" applyFont="1" applyFill="1" applyBorder="1" applyAlignment="1" applyProtection="1">
      <alignment horizontal="center" vertical="center"/>
    </xf>
    <xf numFmtId="165" fontId="2" fillId="0" borderId="34" xfId="1" applyNumberFormat="1" applyFont="1" applyFill="1" applyBorder="1" applyAlignment="1" applyProtection="1">
      <alignment horizontal="center" vertical="center"/>
    </xf>
    <xf numFmtId="4" fontId="6" fillId="0" borderId="6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4" fontId="3" fillId="0" borderId="4" xfId="1" applyNumberFormat="1" applyFont="1" applyFill="1" applyBorder="1" applyAlignment="1" applyProtection="1">
      <alignment horizontal="center" vertical="center"/>
    </xf>
    <xf numFmtId="169" fontId="3" fillId="0" borderId="4" xfId="1" applyNumberFormat="1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>
      <alignment horizontal="right" vertical="center" wrapText="1"/>
    </xf>
    <xf numFmtId="0" fontId="2" fillId="0" borderId="50" xfId="0" applyFont="1" applyFill="1" applyBorder="1" applyAlignment="1">
      <alignment horizontal="center" vertical="center"/>
    </xf>
    <xf numFmtId="169" fontId="2" fillId="0" borderId="50" xfId="1" applyNumberFormat="1" applyFont="1" applyFill="1" applyBorder="1" applyAlignment="1" applyProtection="1">
      <alignment vertical="center"/>
    </xf>
    <xf numFmtId="0" fontId="2" fillId="0" borderId="53" xfId="0" applyFont="1" applyFill="1" applyBorder="1" applyAlignment="1">
      <alignment horizontal="center" vertical="center"/>
    </xf>
    <xf numFmtId="170" fontId="27" fillId="0" borderId="50" xfId="13" applyFont="1" applyFill="1" applyBorder="1" applyAlignment="1">
      <alignment vertical="center"/>
    </xf>
    <xf numFmtId="0" fontId="27" fillId="0" borderId="50" xfId="0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169" fontId="3" fillId="0" borderId="65" xfId="1" applyNumberFormat="1" applyFont="1" applyFill="1" applyBorder="1" applyAlignment="1" applyProtection="1">
      <alignment horizontal="center" vertical="center"/>
    </xf>
    <xf numFmtId="0" fontId="23" fillId="0" borderId="50" xfId="0" applyFont="1" applyFill="1" applyBorder="1" applyAlignment="1">
      <alignment vertical="center"/>
    </xf>
    <xf numFmtId="169" fontId="3" fillId="0" borderId="66" xfId="1" applyNumberFormat="1" applyFont="1" applyFill="1" applyBorder="1" applyAlignment="1" applyProtection="1">
      <alignment horizontal="center" vertical="center"/>
    </xf>
    <xf numFmtId="169" fontId="2" fillId="0" borderId="67" xfId="1" applyNumberFormat="1" applyFont="1" applyFill="1" applyBorder="1" applyAlignment="1" applyProtection="1">
      <alignment horizontal="center" vertical="center"/>
    </xf>
    <xf numFmtId="169" fontId="2" fillId="0" borderId="68" xfId="1" applyNumberFormat="1" applyFont="1" applyFill="1" applyBorder="1" applyAlignment="1" applyProtection="1">
      <alignment horizontal="center" vertical="center"/>
    </xf>
    <xf numFmtId="169" fontId="3" fillId="0" borderId="69" xfId="0" applyNumberFormat="1" applyFont="1" applyFill="1" applyBorder="1" applyAlignment="1">
      <alignment vertical="center"/>
    </xf>
    <xf numFmtId="169" fontId="3" fillId="0" borderId="61" xfId="0" applyNumberFormat="1" applyFont="1" applyFill="1" applyBorder="1" applyAlignment="1">
      <alignment vertical="center"/>
    </xf>
    <xf numFmtId="0" fontId="0" fillId="0" borderId="70" xfId="0" applyFill="1" applyBorder="1"/>
    <xf numFmtId="0" fontId="3" fillId="0" borderId="11" xfId="0" applyFont="1" applyFill="1" applyBorder="1" applyAlignment="1">
      <alignment vertical="center"/>
    </xf>
    <xf numFmtId="169" fontId="3" fillId="0" borderId="2" xfId="0" applyNumberFormat="1" applyFont="1" applyFill="1" applyBorder="1" applyAlignment="1">
      <alignment vertical="center"/>
    </xf>
    <xf numFmtId="0" fontId="3" fillId="3" borderId="74" xfId="0" applyFont="1" applyFill="1" applyBorder="1" applyAlignment="1">
      <alignment vertical="center" wrapText="1"/>
    </xf>
    <xf numFmtId="0" fontId="3" fillId="3" borderId="75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/>
    </xf>
    <xf numFmtId="169" fontId="2" fillId="0" borderId="53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center" wrapText="1"/>
    </xf>
    <xf numFmtId="169" fontId="3" fillId="0" borderId="47" xfId="0" applyNumberFormat="1" applyFont="1" applyFill="1" applyBorder="1" applyAlignment="1">
      <alignment vertical="center"/>
    </xf>
    <xf numFmtId="169" fontId="3" fillId="0" borderId="63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vertical="center"/>
    </xf>
    <xf numFmtId="4" fontId="6" fillId="0" borderId="50" xfId="0" applyNumberFormat="1" applyFont="1" applyFill="1" applyBorder="1" applyAlignment="1">
      <alignment horizontal="center" vertical="center"/>
    </xf>
    <xf numFmtId="43" fontId="3" fillId="0" borderId="50" xfId="6" applyFont="1" applyFill="1" applyBorder="1" applyAlignment="1">
      <alignment vertical="center"/>
    </xf>
    <xf numFmtId="43" fontId="3" fillId="0" borderId="53" xfId="6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 wrapText="1"/>
    </xf>
    <xf numFmtId="2" fontId="3" fillId="0" borderId="50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vertical="center" wrapText="1"/>
    </xf>
    <xf numFmtId="4" fontId="23" fillId="0" borderId="50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vertical="center" wrapText="1"/>
    </xf>
    <xf numFmtId="4" fontId="23" fillId="0" borderId="53" xfId="0" applyNumberFormat="1" applyFont="1" applyFill="1" applyBorder="1" applyAlignment="1">
      <alignment horizontal="center" vertical="center"/>
    </xf>
    <xf numFmtId="170" fontId="23" fillId="0" borderId="50" xfId="13" applyFont="1" applyFill="1" applyBorder="1" applyAlignment="1">
      <alignment vertical="center"/>
    </xf>
    <xf numFmtId="170" fontId="23" fillId="0" borderId="53" xfId="13" applyFont="1" applyFill="1" applyBorder="1" applyAlignment="1">
      <alignment vertical="center"/>
    </xf>
    <xf numFmtId="4" fontId="3" fillId="2" borderId="3" xfId="1" applyNumberFormat="1" applyFont="1" applyFill="1" applyBorder="1" applyAlignment="1" applyProtection="1">
      <alignment horizontal="center" vertical="center"/>
    </xf>
    <xf numFmtId="169" fontId="3" fillId="0" borderId="66" xfId="0" applyNumberFormat="1" applyFont="1" applyFill="1" applyBorder="1" applyAlignment="1">
      <alignment vertical="center"/>
    </xf>
    <xf numFmtId="169" fontId="3" fillId="0" borderId="65" xfId="0" applyNumberFormat="1" applyFont="1" applyFill="1" applyBorder="1" applyAlignment="1">
      <alignment vertical="center"/>
    </xf>
    <xf numFmtId="43" fontId="23" fillId="0" borderId="3" xfId="1" applyFont="1" applyFill="1" applyBorder="1" applyAlignment="1">
      <alignment vertical="center" wrapText="1"/>
    </xf>
    <xf numFmtId="4" fontId="6" fillId="0" borderId="76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vertical="center" wrapText="1"/>
    </xf>
    <xf numFmtId="0" fontId="2" fillId="0" borderId="66" xfId="0" applyFont="1" applyFill="1" applyBorder="1" applyAlignment="1">
      <alignment vertical="center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1" fillId="0" borderId="79" xfId="0" applyFont="1" applyFill="1" applyBorder="1" applyAlignment="1">
      <alignment vertical="center" wrapText="1"/>
    </xf>
    <xf numFmtId="0" fontId="35" fillId="0" borderId="8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2" fontId="3" fillId="0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7" fillId="3" borderId="87" xfId="0" applyFont="1" applyFill="1" applyBorder="1" applyAlignment="1">
      <alignment horizontal="right" vertical="center"/>
    </xf>
    <xf numFmtId="0" fontId="37" fillId="3" borderId="85" xfId="0" applyFont="1" applyFill="1" applyBorder="1" applyAlignment="1">
      <alignment vertical="center"/>
    </xf>
    <xf numFmtId="0" fontId="37" fillId="3" borderId="90" xfId="0" applyFont="1" applyFill="1" applyBorder="1" applyAlignment="1">
      <alignment horizontal="right" vertical="center"/>
    </xf>
    <xf numFmtId="0" fontId="37" fillId="3" borderId="91" xfId="0" applyFont="1" applyFill="1" applyBorder="1" applyAlignment="1">
      <alignment vertical="center"/>
    </xf>
    <xf numFmtId="2" fontId="28" fillId="0" borderId="81" xfId="0" applyNumberFormat="1" applyFont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/>
    </xf>
    <xf numFmtId="0" fontId="28" fillId="0" borderId="92" xfId="0" applyFont="1" applyBorder="1" applyAlignment="1">
      <alignment horizontal="center" vertical="center"/>
    </xf>
    <xf numFmtId="164" fontId="38" fillId="4" borderId="30" xfId="0" applyNumberFormat="1" applyFont="1" applyFill="1" applyBorder="1" applyAlignment="1">
      <alignment horizontal="right" vertical="center" wrapText="1"/>
    </xf>
    <xf numFmtId="0" fontId="38" fillId="4" borderId="3" xfId="0" applyFont="1" applyFill="1" applyBorder="1" applyAlignment="1">
      <alignment vertical="center" wrapText="1"/>
    </xf>
    <xf numFmtId="4" fontId="38" fillId="4" borderId="3" xfId="1" applyNumberFormat="1" applyFont="1" applyFill="1" applyBorder="1" applyAlignment="1" applyProtection="1">
      <alignment vertical="center"/>
    </xf>
    <xf numFmtId="4" fontId="38" fillId="4" borderId="3" xfId="1" applyNumberFormat="1" applyFont="1" applyFill="1" applyBorder="1" applyAlignment="1" applyProtection="1">
      <alignment horizontal="center" vertical="center"/>
    </xf>
    <xf numFmtId="164" fontId="38" fillId="6" borderId="30" xfId="0" applyNumberFormat="1" applyFont="1" applyFill="1" applyBorder="1" applyAlignment="1">
      <alignment horizontal="right" vertical="center" wrapText="1"/>
    </xf>
    <xf numFmtId="0" fontId="38" fillId="6" borderId="3" xfId="0" applyFont="1" applyFill="1" applyBorder="1" applyAlignment="1">
      <alignment vertical="center" wrapText="1"/>
    </xf>
    <xf numFmtId="4" fontId="38" fillId="6" borderId="3" xfId="1" applyNumberFormat="1" applyFont="1" applyFill="1" applyBorder="1" applyAlignment="1" applyProtection="1">
      <alignment vertical="center"/>
    </xf>
    <xf numFmtId="4" fontId="38" fillId="6" borderId="3" xfId="1" applyNumberFormat="1" applyFont="1" applyFill="1" applyBorder="1" applyAlignment="1" applyProtection="1">
      <alignment horizontal="center" vertical="center"/>
    </xf>
    <xf numFmtId="164" fontId="38" fillId="5" borderId="49" xfId="0" applyNumberFormat="1" applyFont="1" applyFill="1" applyBorder="1" applyAlignment="1">
      <alignment horizontal="right" vertical="center" wrapText="1"/>
    </xf>
    <xf numFmtId="0" fontId="38" fillId="5" borderId="50" xfId="0" applyFont="1" applyFill="1" applyBorder="1" applyAlignment="1">
      <alignment vertical="center"/>
    </xf>
    <xf numFmtId="4" fontId="38" fillId="5" borderId="50" xfId="1" applyNumberFormat="1" applyFont="1" applyFill="1" applyBorder="1" applyAlignment="1" applyProtection="1">
      <alignment vertical="center"/>
    </xf>
    <xf numFmtId="4" fontId="38" fillId="5" borderId="50" xfId="1" applyNumberFormat="1" applyFont="1" applyFill="1" applyBorder="1" applyAlignment="1" applyProtection="1">
      <alignment horizontal="center" vertical="center"/>
    </xf>
    <xf numFmtId="164" fontId="38" fillId="5" borderId="30" xfId="0" applyNumberFormat="1" applyFont="1" applyFill="1" applyBorder="1" applyAlignment="1">
      <alignment horizontal="right" vertical="center" wrapText="1"/>
    </xf>
    <xf numFmtId="0" fontId="38" fillId="5" borderId="3" xfId="0" applyFont="1" applyFill="1" applyBorder="1" applyAlignment="1">
      <alignment vertical="center"/>
    </xf>
    <xf numFmtId="4" fontId="38" fillId="5" borderId="3" xfId="1" applyNumberFormat="1" applyFont="1" applyFill="1" applyBorder="1" applyAlignment="1" applyProtection="1">
      <alignment vertical="center"/>
    </xf>
    <xf numFmtId="4" fontId="38" fillId="5" borderId="3" xfId="1" applyNumberFormat="1" applyFont="1" applyFill="1" applyBorder="1" applyAlignment="1" applyProtection="1">
      <alignment horizontal="center" vertical="center"/>
    </xf>
    <xf numFmtId="0" fontId="38" fillId="5" borderId="3" xfId="0" applyFont="1" applyFill="1" applyBorder="1" applyAlignment="1">
      <alignment vertical="center" wrapText="1"/>
    </xf>
    <xf numFmtId="164" fontId="38" fillId="7" borderId="30" xfId="0" applyNumberFormat="1" applyFont="1" applyFill="1" applyBorder="1" applyAlignment="1">
      <alignment horizontal="right" vertical="center" wrapText="1"/>
    </xf>
    <xf numFmtId="0" fontId="38" fillId="7" borderId="3" xfId="0" applyFont="1" applyFill="1" applyBorder="1" applyAlignment="1">
      <alignment vertical="center"/>
    </xf>
    <xf numFmtId="4" fontId="38" fillId="7" borderId="3" xfId="1" applyNumberFormat="1" applyFont="1" applyFill="1" applyBorder="1" applyAlignment="1" applyProtection="1">
      <alignment vertical="center"/>
    </xf>
    <xf numFmtId="4" fontId="38" fillId="7" borderId="3" xfId="1" applyNumberFormat="1" applyFont="1" applyFill="1" applyBorder="1" applyAlignment="1" applyProtection="1">
      <alignment horizontal="center" vertical="center"/>
    </xf>
    <xf numFmtId="4" fontId="38" fillId="7" borderId="30" xfId="0" applyNumberFormat="1" applyFont="1" applyFill="1" applyBorder="1" applyAlignment="1">
      <alignment horizontal="right" vertical="center" wrapText="1"/>
    </xf>
    <xf numFmtId="0" fontId="38" fillId="7" borderId="9" xfId="0" applyFont="1" applyFill="1" applyBorder="1" applyAlignment="1">
      <alignment vertical="center" wrapText="1"/>
    </xf>
    <xf numFmtId="0" fontId="38" fillId="7" borderId="3" xfId="0" applyFont="1" applyFill="1" applyBorder="1" applyAlignment="1">
      <alignment vertical="top" wrapText="1"/>
    </xf>
    <xf numFmtId="4" fontId="38" fillId="6" borderId="30" xfId="0" applyNumberFormat="1" applyFont="1" applyFill="1" applyBorder="1" applyAlignment="1">
      <alignment horizontal="right" vertical="center" wrapText="1"/>
    </xf>
    <xf numFmtId="4" fontId="38" fillId="5" borderId="30" xfId="0" applyNumberFormat="1" applyFont="1" applyFill="1" applyBorder="1" applyAlignment="1">
      <alignment horizontal="right" vertical="center" wrapText="1"/>
    </xf>
    <xf numFmtId="0" fontId="38" fillId="5" borderId="3" xfId="0" applyFont="1" applyFill="1" applyBorder="1" applyAlignment="1">
      <alignment vertical="top" wrapText="1"/>
    </xf>
    <xf numFmtId="0" fontId="38" fillId="5" borderId="9" xfId="0" applyFont="1" applyFill="1" applyBorder="1" applyAlignment="1">
      <alignment vertical="center"/>
    </xf>
    <xf numFmtId="4" fontId="38" fillId="5" borderId="9" xfId="1" applyNumberFormat="1" applyFont="1" applyFill="1" applyBorder="1" applyAlignment="1" applyProtection="1">
      <alignment horizontal="center" vertical="center"/>
    </xf>
    <xf numFmtId="0" fontId="38" fillId="5" borderId="3" xfId="12" applyFont="1" applyFill="1" applyBorder="1" applyAlignment="1">
      <alignment vertical="top" wrapText="1"/>
    </xf>
    <xf numFmtId="0" fontId="38" fillId="5" borderId="9" xfId="0" applyFont="1" applyFill="1" applyBorder="1" applyAlignment="1">
      <alignment vertical="center" wrapText="1"/>
    </xf>
    <xf numFmtId="0" fontId="38" fillId="6" borderId="3" xfId="0" applyFont="1" applyFill="1" applyBorder="1" applyAlignment="1">
      <alignment vertical="top" wrapText="1"/>
    </xf>
    <xf numFmtId="0" fontId="38" fillId="5" borderId="3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8" fillId="5" borderId="3" xfId="12" applyFont="1" applyFill="1" applyBorder="1" applyAlignment="1">
      <alignment horizontal="left" vertical="top" wrapText="1"/>
    </xf>
    <xf numFmtId="0" fontId="38" fillId="5" borderId="9" xfId="0" applyFont="1" applyFill="1" applyBorder="1" applyAlignment="1">
      <alignment horizontal="center" vertical="center"/>
    </xf>
    <xf numFmtId="0" fontId="38" fillId="5" borderId="3" xfId="12" applyFont="1" applyFill="1" applyBorder="1" applyAlignment="1">
      <alignment horizontal="left" vertical="top"/>
    </xf>
    <xf numFmtId="0" fontId="38" fillId="6" borderId="3" xfId="0" applyFont="1" applyFill="1" applyBorder="1" applyAlignment="1">
      <alignment horizontal="left" vertical="center" wrapText="1"/>
    </xf>
    <xf numFmtId="0" fontId="38" fillId="5" borderId="3" xfId="0" applyFont="1" applyFill="1" applyBorder="1" applyAlignment="1">
      <alignment horizontal="left" vertical="center" wrapText="1"/>
    </xf>
    <xf numFmtId="43" fontId="38" fillId="5" borderId="3" xfId="6" applyFont="1" applyFill="1" applyBorder="1" applyAlignment="1">
      <alignment vertical="center"/>
    </xf>
    <xf numFmtId="43" fontId="38" fillId="6" borderId="3" xfId="6" applyFont="1" applyFill="1" applyBorder="1" applyAlignment="1">
      <alignment vertical="center"/>
    </xf>
    <xf numFmtId="170" fontId="38" fillId="5" borderId="3" xfId="13" applyFont="1" applyFill="1" applyBorder="1" applyAlignment="1">
      <alignment vertical="center"/>
    </xf>
    <xf numFmtId="0" fontId="38" fillId="6" borderId="3" xfId="0" applyFont="1" applyFill="1" applyBorder="1" applyAlignment="1">
      <alignment vertical="center"/>
    </xf>
    <xf numFmtId="170" fontId="38" fillId="6" borderId="3" xfId="13" applyFont="1" applyFill="1" applyBorder="1" applyAlignment="1">
      <alignment vertical="center"/>
    </xf>
    <xf numFmtId="4" fontId="38" fillId="5" borderId="3" xfId="0" applyNumberFormat="1" applyFont="1" applyFill="1" applyBorder="1" applyAlignment="1">
      <alignment horizontal="center" vertical="center"/>
    </xf>
    <xf numFmtId="2" fontId="38" fillId="5" borderId="3" xfId="0" applyNumberFormat="1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0" fillId="0" borderId="79" xfId="0" applyFill="1" applyBorder="1" applyAlignment="1">
      <alignment vertical="center" wrapText="1"/>
    </xf>
    <xf numFmtId="4" fontId="23" fillId="0" borderId="3" xfId="1" applyNumberFormat="1" applyFont="1" applyFill="1" applyBorder="1" applyAlignment="1" applyProtection="1">
      <alignment horizontal="center" vertical="center"/>
    </xf>
    <xf numFmtId="0" fontId="0" fillId="0" borderId="78" xfId="0" applyFill="1" applyBorder="1" applyAlignment="1">
      <alignment vertical="center" wrapText="1"/>
    </xf>
    <xf numFmtId="4" fontId="23" fillId="0" borderId="30" xfId="0" applyNumberFormat="1" applyFont="1" applyFill="1" applyBorder="1" applyAlignment="1">
      <alignment horizontal="right" vertical="center" wrapText="1"/>
    </xf>
    <xf numFmtId="4" fontId="19" fillId="5" borderId="30" xfId="0" applyNumberFormat="1" applyFont="1" applyFill="1" applyBorder="1" applyAlignment="1">
      <alignment horizontal="right" vertical="center" wrapText="1"/>
    </xf>
    <xf numFmtId="2" fontId="38" fillId="6" borderId="3" xfId="0" applyNumberFormat="1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wrapText="1"/>
    </xf>
    <xf numFmtId="0" fontId="28" fillId="0" borderId="51" xfId="0" applyFont="1" applyFill="1" applyBorder="1" applyAlignment="1">
      <alignment wrapText="1"/>
    </xf>
    <xf numFmtId="0" fontId="19" fillId="5" borderId="3" xfId="0" applyFont="1" applyFill="1" applyBorder="1" applyAlignment="1">
      <alignment vertical="center"/>
    </xf>
    <xf numFmtId="169" fontId="3" fillId="0" borderId="11" xfId="1" applyNumberFormat="1" applyFont="1" applyFill="1" applyBorder="1" applyAlignment="1" applyProtection="1">
      <alignment horizontal="center" vertical="center"/>
    </xf>
    <xf numFmtId="169" fontId="3" fillId="0" borderId="10" xfId="1" applyNumberFormat="1" applyFont="1" applyFill="1" applyBorder="1" applyAlignment="1" applyProtection="1">
      <alignment horizontal="center" vertical="center"/>
    </xf>
    <xf numFmtId="169" fontId="3" fillId="0" borderId="16" xfId="1" applyNumberFormat="1" applyFont="1" applyFill="1" applyBorder="1" applyAlignment="1" applyProtection="1">
      <alignment horizontal="center" vertical="center"/>
    </xf>
    <xf numFmtId="165" fontId="2" fillId="0" borderId="34" xfId="1" applyNumberFormat="1" applyFont="1" applyFill="1" applyBorder="1" applyAlignment="1" applyProtection="1">
      <alignment horizontal="center" vertical="center"/>
    </xf>
    <xf numFmtId="165" fontId="2" fillId="0" borderId="36" xfId="1" applyNumberFormat="1" applyFont="1" applyFill="1" applyBorder="1" applyAlignment="1" applyProtection="1">
      <alignment horizontal="center" vertical="center"/>
    </xf>
    <xf numFmtId="165" fontId="2" fillId="0" borderId="38" xfId="1" applyNumberFormat="1" applyFont="1" applyFill="1" applyBorder="1" applyAlignment="1" applyProtection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6" xfId="0" applyNumberFormat="1" applyFont="1" applyFill="1" applyBorder="1" applyAlignment="1">
      <alignment horizontal="center" vertical="center"/>
    </xf>
    <xf numFmtId="169" fontId="3" fillId="0" borderId="50" xfId="1" applyNumberFormat="1" applyFont="1" applyFill="1" applyBorder="1" applyAlignment="1" applyProtection="1">
      <alignment horizontal="center" vertical="center"/>
    </xf>
    <xf numFmtId="169" fontId="3" fillId="0" borderId="72" xfId="1" applyNumberFormat="1" applyFont="1" applyFill="1" applyBorder="1" applyAlignment="1" applyProtection="1">
      <alignment horizontal="center" vertical="center"/>
    </xf>
    <xf numFmtId="165" fontId="2" fillId="0" borderId="51" xfId="1" applyNumberFormat="1" applyFont="1" applyFill="1" applyBorder="1" applyAlignment="1" applyProtection="1">
      <alignment horizontal="center" vertical="center"/>
    </xf>
    <xf numFmtId="165" fontId="2" fillId="0" borderId="73" xfId="1" applyNumberFormat="1" applyFont="1" applyFill="1" applyBorder="1" applyAlignment="1" applyProtection="1">
      <alignment horizontal="center" vertical="center"/>
    </xf>
    <xf numFmtId="169" fontId="3" fillId="0" borderId="53" xfId="1" applyNumberFormat="1" applyFont="1" applyFill="1" applyBorder="1" applyAlignment="1" applyProtection="1">
      <alignment horizontal="center" vertical="center"/>
    </xf>
    <xf numFmtId="165" fontId="2" fillId="0" borderId="54" xfId="1" applyNumberFormat="1" applyFont="1" applyFill="1" applyBorder="1" applyAlignment="1" applyProtection="1">
      <alignment horizontal="center" vertical="center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 applyProtection="1">
      <alignment horizontal="center" vertical="center"/>
    </xf>
    <xf numFmtId="4" fontId="3" fillId="0" borderId="10" xfId="1" applyNumberFormat="1" applyFont="1" applyFill="1" applyBorder="1" applyAlignment="1" applyProtection="1">
      <alignment horizontal="center" vertical="center"/>
    </xf>
    <xf numFmtId="4" fontId="3" fillId="0" borderId="16" xfId="1" applyNumberFormat="1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169" fontId="3" fillId="0" borderId="72" xfId="0" applyNumberFormat="1" applyFont="1" applyFill="1" applyBorder="1" applyAlignment="1">
      <alignment horizontal="center" vertical="center"/>
    </xf>
    <xf numFmtId="169" fontId="3" fillId="0" borderId="53" xfId="0" applyNumberFormat="1" applyFont="1" applyFill="1" applyBorder="1" applyAlignment="1">
      <alignment horizontal="center" vertical="center"/>
    </xf>
    <xf numFmtId="2" fontId="3" fillId="0" borderId="11" xfId="11" applyNumberFormat="1" applyFont="1" applyFill="1" applyBorder="1" applyAlignment="1">
      <alignment horizontal="center" vertical="center"/>
    </xf>
    <xf numFmtId="2" fontId="3" fillId="0" borderId="10" xfId="11" applyNumberFormat="1" applyFont="1" applyFill="1" applyBorder="1" applyAlignment="1">
      <alignment horizontal="center" vertical="center"/>
    </xf>
    <xf numFmtId="2" fontId="3" fillId="0" borderId="16" xfId="11" applyNumberFormat="1" applyFont="1" applyFill="1" applyBorder="1" applyAlignment="1">
      <alignment horizontal="center" vertical="center"/>
    </xf>
    <xf numFmtId="0" fontId="3" fillId="0" borderId="11" xfId="11" applyFont="1" applyFill="1" applyBorder="1" applyAlignment="1">
      <alignment horizontal="center" vertical="center"/>
    </xf>
    <xf numFmtId="0" fontId="3" fillId="0" borderId="10" xfId="11" applyFont="1" applyFill="1" applyBorder="1" applyAlignment="1">
      <alignment horizontal="center" vertical="center"/>
    </xf>
    <xf numFmtId="0" fontId="3" fillId="0" borderId="16" xfId="1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9" fontId="3" fillId="0" borderId="50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49" xfId="0" applyNumberFormat="1" applyFont="1" applyFill="1" applyBorder="1" applyAlignment="1">
      <alignment horizontal="right" vertical="center"/>
    </xf>
    <xf numFmtId="4" fontId="3" fillId="0" borderId="71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right" vertical="center"/>
    </xf>
    <xf numFmtId="4" fontId="3" fillId="0" borderId="33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2" fontId="23" fillId="0" borderId="11" xfId="1" applyNumberFormat="1" applyFont="1" applyFill="1" applyBorder="1" applyAlignment="1">
      <alignment horizontal="center" vertical="center"/>
    </xf>
    <xf numFmtId="2" fontId="23" fillId="0" borderId="10" xfId="1" applyNumberFormat="1" applyFont="1" applyFill="1" applyBorder="1" applyAlignment="1">
      <alignment horizontal="center" vertical="center"/>
    </xf>
    <xf numFmtId="2" fontId="23" fillId="0" borderId="16" xfId="1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36" fillId="0" borderId="86" xfId="0" applyFont="1" applyBorder="1" applyAlignment="1">
      <alignment horizontal="left"/>
    </xf>
    <xf numFmtId="0" fontId="36" fillId="0" borderId="77" xfId="0" applyFont="1" applyBorder="1" applyAlignment="1">
      <alignment horizontal="left"/>
    </xf>
    <xf numFmtId="0" fontId="37" fillId="3" borderId="82" xfId="0" applyFont="1" applyFill="1" applyBorder="1" applyAlignment="1">
      <alignment horizontal="center" vertical="center"/>
    </xf>
    <xf numFmtId="0" fontId="37" fillId="3" borderId="83" xfId="0" applyFont="1" applyFill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88" xfId="0" applyFont="1" applyBorder="1" applyAlignment="1">
      <alignment horizontal="left" vertical="center" wrapText="1"/>
    </xf>
    <xf numFmtId="0" fontId="37" fillId="0" borderId="89" xfId="0" applyFont="1" applyBorder="1" applyAlignment="1">
      <alignment horizontal="left" vertical="center" wrapText="1"/>
    </xf>
    <xf numFmtId="0" fontId="35" fillId="0" borderId="79" xfId="0" applyFont="1" applyFill="1" applyBorder="1" applyAlignment="1">
      <alignment vertical="center" wrapText="1"/>
    </xf>
    <xf numFmtId="0" fontId="39" fillId="0" borderId="79" xfId="0" applyFont="1" applyFill="1" applyBorder="1" applyAlignment="1">
      <alignment vertical="center" wrapText="1"/>
    </xf>
  </cellXfs>
  <cellStyles count="15">
    <cellStyle name="_x000d__x000a_JournalTemplate=C:\COMFO\CTALK\JOURSTD.TPL_x000d__x000a_LbStateAddress=3 3 0 251 1 89 2 311_x000d__x000a_LbStateJou" xfId="9"/>
    <cellStyle name="Currency_PRESUPUESTOS Y ANALISIS FINAL CMEIs SANT. BARH. L.V." xfId="7"/>
    <cellStyle name="Millares" xfId="1" builtinId="3"/>
    <cellStyle name="Millares 18" xfId="5"/>
    <cellStyle name="Millares 2" xfId="6"/>
    <cellStyle name="Millares 4" xfId="13"/>
    <cellStyle name="Moneda" xfId="8" builtinId="4"/>
    <cellStyle name="Moneda 2 2 2" xfId="2"/>
    <cellStyle name="Normal" xfId="0" builtinId="0"/>
    <cellStyle name="Normal 2" xfId="3"/>
    <cellStyle name="Normal 2 2 2 2" xfId="4"/>
    <cellStyle name="Normal 3" xfId="14"/>
    <cellStyle name="Normal 3 2" xfId="10"/>
    <cellStyle name="Normal_BAVARO SUN BEACH RESIDENCIAL" xfId="12"/>
    <cellStyle name="Normal_CUBICACION 1ERA Y FINAL CALLE LAS CARRERAS 2DA. ETAPA.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310242</xdr:colOff>
      <xdr:row>0</xdr:row>
      <xdr:rowOff>87085</xdr:rowOff>
    </xdr:from>
    <xdr:to>
      <xdr:col>5</xdr:col>
      <xdr:colOff>286765</xdr:colOff>
      <xdr:row>2</xdr:row>
      <xdr:rowOff>326570</xdr:rowOff>
    </xdr:to>
    <xdr:pic>
      <xdr:nvPicPr>
        <xdr:cNvPr id="4" name="2 Imagen" descr="Resultado de imagen para logo ministerio publico republica dominicana">
          <a:extLst>
            <a:ext uri="{FF2B5EF4-FFF2-40B4-BE49-F238E27FC236}">
              <a16:creationId xmlns:a16="http://schemas.microsoft.com/office/drawing/2014/main" id="{6E50A801-552C-4975-A740-BA584473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1766" t="36172" r="32526" b="36678"/>
        <a:stretch>
          <a:fillRect/>
        </a:stretch>
      </xdr:blipFill>
      <xdr:spPr bwMode="auto">
        <a:xfrm>
          <a:off x="5208813" y="87085"/>
          <a:ext cx="2874845" cy="974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Trabajos\Proyectos\Costos\Proyectos\Galerias\pres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TRABAJOS\Tony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c\Costos\Proyectos\En%20Ejecucion\Puentes%20HGeorge\Cubicaciones\Costos\Proyectos\Unicentro\Unicentro%20Pla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ector%20Santos\Reconstruccion%20%20Autopista%20Duarte%20Vieja\Reconstruccion%20%20Autopista%20Duarte%20Vieja\Presupuesto%20Reconstruccion%20Duarte%20santiago-Sto%20Dgo%20comple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aul%20N.%20%20Rizek\My%20Documents\Carretera%20Sto.%20Dgo.%20-%20Samana\Precios%20Rincon%20de%20Molinill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PC\Costos\Proyectos\En%20Ejecucion\Puentes%20HGeorge\Cubicaciones\Trabajos\Proyectos\Costos\Proyectos\Galerias\pres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centro Plaza"/>
      <sheetName val="Precios"/>
      <sheetName val="DATA Staff"/>
      <sheetName val="Operating Cost Summary T 5.2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lateral"/>
      <sheetName val="Señalización"/>
      <sheetName val="Relevamiento de fallas"/>
      <sheetName val="Limpieza Final"/>
      <sheetName val="Limpieza material fres"/>
      <sheetName val="costo real asfalto"/>
      <sheetName val="MEMO CUB-1VOL. FRESADO"/>
      <sheetName val="MEMO CUB-1 AREA FRESADA"/>
      <sheetName val="MEMO CUB-1 AREA CHAPEO"/>
      <sheetName val="CUBICACION No 1"/>
      <sheetName val="MEMO CUB-2VOL. FRESADO"/>
      <sheetName val="MEMO CUB-2 AREA FRESADA"/>
      <sheetName val="CUBICACION No 2"/>
      <sheetName val="plan para cubicar por mes"/>
      <sheetName val="Ins"/>
      <sheetName val="M.O.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MO"/>
      <sheetName val="Trabajos Generale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COSTO INDIRECTO"/>
      <sheetName val="OPERADORES EQUIP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CC-005 ANDAMIOS"/>
      <sheetName val="FCC-002 ACERO"/>
      <sheetName val="FCC-004 CALZ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>
            <v>0</v>
          </cell>
          <cell r="F5">
            <v>0</v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>
            <v>0</v>
          </cell>
          <cell r="F16">
            <v>0</v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>
            <v>0</v>
          </cell>
          <cell r="F68">
            <v>0</v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>
            <v>0</v>
          </cell>
          <cell r="F81">
            <v>0</v>
          </cell>
        </row>
        <row r="82">
          <cell r="A82" t="str">
            <v>BF01.</v>
          </cell>
          <cell r="B82" t="str">
            <v>Baños</v>
          </cell>
          <cell r="D82">
            <v>0</v>
          </cell>
          <cell r="F82">
            <v>0</v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>
            <v>0</v>
          </cell>
          <cell r="F104">
            <v>0</v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>
            <v>0</v>
          </cell>
          <cell r="F108">
            <v>0</v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>
            <v>0</v>
          </cell>
          <cell r="F117">
            <v>0</v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>
            <v>0</v>
          </cell>
          <cell r="F171">
            <v>0</v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>
            <v>0</v>
          </cell>
          <cell r="F177">
            <v>0</v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>
            <v>0</v>
          </cell>
          <cell r="F204">
            <v>0</v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>
            <v>0</v>
          </cell>
          <cell r="F207">
            <v>0</v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>
            <v>0</v>
          </cell>
          <cell r="F218">
            <v>0</v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>
            <v>0</v>
          </cell>
          <cell r="F225">
            <v>0</v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>
            <v>0</v>
          </cell>
          <cell r="F232">
            <v>0</v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>
            <v>0</v>
          </cell>
          <cell r="F247">
            <v>0</v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>
            <v>0</v>
          </cell>
          <cell r="F286">
            <v>0</v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>
            <v>0</v>
          </cell>
          <cell r="F305">
            <v>0</v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>
            <v>0</v>
          </cell>
          <cell r="F326">
            <v>0</v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>
            <v>0</v>
          </cell>
          <cell r="F336">
            <v>0</v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>
            <v>0</v>
          </cell>
          <cell r="F339">
            <v>0</v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>
            <v>0</v>
          </cell>
          <cell r="F368">
            <v>0</v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>
            <v>0</v>
          </cell>
          <cell r="F389">
            <v>0</v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>
            <v>0</v>
          </cell>
          <cell r="F417">
            <v>0</v>
          </cell>
        </row>
        <row r="418">
          <cell r="A418" t="str">
            <v>TP01.</v>
          </cell>
          <cell r="B418" t="str">
            <v>Tuberías y Piezas PVC Drenaje</v>
          </cell>
          <cell r="D418">
            <v>0</v>
          </cell>
          <cell r="F418">
            <v>0</v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>
            <v>0</v>
          </cell>
          <cell r="F476">
            <v>0</v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>
            <v>0</v>
          </cell>
          <cell r="F549">
            <v>0</v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>
            <v>0</v>
          </cell>
          <cell r="F610">
            <v>0</v>
          </cell>
        </row>
        <row r="611">
          <cell r="A611" t="str">
            <v>PZ01.</v>
          </cell>
          <cell r="B611" t="str">
            <v>Piso y Zócalos</v>
          </cell>
          <cell r="D611">
            <v>0</v>
          </cell>
          <cell r="F611">
            <v>0</v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>
            <v>0</v>
          </cell>
          <cell r="F642">
            <v>0</v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>
            <v>0</v>
          </cell>
          <cell r="F648">
            <v>0</v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>
            <v>0</v>
          </cell>
          <cell r="F653">
            <v>0</v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>
            <v>0</v>
          </cell>
          <cell r="F707">
            <v>0</v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>
            <v>0</v>
          </cell>
          <cell r="F716">
            <v>0</v>
          </cell>
        </row>
        <row r="717">
          <cell r="A717" t="str">
            <v>MO01-30.</v>
          </cell>
          <cell r="B717" t="str">
            <v>Albañileria</v>
          </cell>
          <cell r="D717">
            <v>0</v>
          </cell>
          <cell r="F717">
            <v>0</v>
          </cell>
        </row>
        <row r="718">
          <cell r="A718" t="str">
            <v>MO01.</v>
          </cell>
          <cell r="B718" t="str">
            <v>Colocacion de Bloques</v>
          </cell>
          <cell r="D718">
            <v>0</v>
          </cell>
          <cell r="F718">
            <v>0</v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>
            <v>0</v>
          </cell>
          <cell r="F723">
            <v>0</v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>
            <v>0</v>
          </cell>
          <cell r="F733">
            <v>0</v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>
            <v>0</v>
          </cell>
          <cell r="F738">
            <v>0</v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>
            <v>0</v>
          </cell>
          <cell r="F760">
            <v>0</v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>
            <v>0</v>
          </cell>
          <cell r="F769">
            <v>0</v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>
            <v>0</v>
          </cell>
          <cell r="F775">
            <v>0</v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>
            <v>0</v>
          </cell>
          <cell r="F777">
            <v>0</v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>
            <v>0</v>
          </cell>
          <cell r="F780">
            <v>0</v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>
            <v>0</v>
          </cell>
          <cell r="F783">
            <v>0</v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>
            <v>0</v>
          </cell>
          <cell r="F801">
            <v>0</v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>
            <v>0</v>
          </cell>
          <cell r="F822">
            <v>0</v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>
            <v>0</v>
          </cell>
          <cell r="F838">
            <v>0</v>
          </cell>
        </row>
        <row r="839">
          <cell r="A839" t="str">
            <v>MO41.</v>
          </cell>
          <cell r="B839" t="str">
            <v>Montura Bidet,Inodoros y Orinales</v>
          </cell>
          <cell r="D839">
            <v>0</v>
          </cell>
          <cell r="F839">
            <v>0</v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>
            <v>0</v>
          </cell>
          <cell r="F841">
            <v>0</v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>
            <v>0</v>
          </cell>
          <cell r="F843">
            <v>0</v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>
            <v>0</v>
          </cell>
          <cell r="F851">
            <v>0</v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>
            <v>0</v>
          </cell>
          <cell r="F853">
            <v>0</v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>
            <v>0</v>
          </cell>
          <cell r="F855">
            <v>0</v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>
            <v>0</v>
          </cell>
          <cell r="F858">
            <v>0</v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>
            <v>0</v>
          </cell>
          <cell r="F864">
            <v>0</v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>
            <v>0</v>
          </cell>
          <cell r="F867">
            <v>0</v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>
            <v>0</v>
          </cell>
          <cell r="F869">
            <v>0</v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>
            <v>0</v>
          </cell>
          <cell r="F871">
            <v>0</v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>
            <v>0</v>
          </cell>
          <cell r="F873">
            <v>0</v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>
            <v>0</v>
          </cell>
          <cell r="F876">
            <v>0</v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>
            <v>0</v>
          </cell>
          <cell r="F878">
            <v>0</v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>
            <v>0</v>
          </cell>
          <cell r="F880">
            <v>0</v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>
            <v>0</v>
          </cell>
          <cell r="F882">
            <v>0</v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>
            <v>0</v>
          </cell>
          <cell r="F884">
            <v>0</v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>
            <v>0</v>
          </cell>
          <cell r="F886">
            <v>0</v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>
            <v>0</v>
          </cell>
          <cell r="F888">
            <v>0</v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>
            <v>0</v>
          </cell>
          <cell r="F890">
            <v>0</v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>
            <v>0</v>
          </cell>
          <cell r="F894">
            <v>0</v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>
            <v>0</v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00"/>
  <sheetViews>
    <sheetView view="pageBreakPreview" topLeftCell="A1411" zoomScale="90" zoomScaleNormal="100" zoomScaleSheetLayoutView="90" workbookViewId="0">
      <selection activeCell="B1415" sqref="B1415"/>
    </sheetView>
  </sheetViews>
  <sheetFormatPr baseColWidth="10" defaultColWidth="9.140625" defaultRowHeight="15"/>
  <cols>
    <col min="1" max="1" width="10.42578125" style="150" customWidth="1"/>
    <col min="2" max="2" width="63" style="189" customWidth="1"/>
    <col min="3" max="3" width="13.7109375" style="190" customWidth="1"/>
    <col min="4" max="4" width="9.28515625" style="191" customWidth="1"/>
    <col min="5" max="5" width="20.42578125" style="112" customWidth="1"/>
    <col min="6" max="6" width="26.140625" style="112" customWidth="1"/>
    <col min="7" max="7" width="28.28515625" style="112" customWidth="1"/>
    <col min="8" max="8" width="32.28515625" style="192" customWidth="1"/>
    <col min="9" max="9" width="15.140625" style="78" bestFit="1" customWidth="1"/>
    <col min="10" max="10" width="16.5703125" style="78" customWidth="1"/>
    <col min="11" max="11" width="9.140625" style="78"/>
    <col min="12" max="12" width="13.85546875" style="78" customWidth="1"/>
    <col min="13" max="13" width="11.85546875" style="78" customWidth="1"/>
    <col min="14" max="256" width="9.140625" style="78"/>
    <col min="257" max="257" width="7.42578125" style="78" customWidth="1"/>
    <col min="258" max="258" width="77.42578125" style="78" customWidth="1"/>
    <col min="259" max="259" width="10.5703125" style="78" customWidth="1"/>
    <col min="260" max="260" width="5.140625" style="78" customWidth="1"/>
    <col min="261" max="261" width="13" style="78" customWidth="1"/>
    <col min="262" max="262" width="15.28515625" style="78" customWidth="1"/>
    <col min="263" max="263" width="21.28515625" style="78" customWidth="1"/>
    <col min="264" max="264" width="9.140625" style="78"/>
    <col min="265" max="265" width="26.28515625" style="78" customWidth="1"/>
    <col min="266" max="266" width="16.5703125" style="78" customWidth="1"/>
    <col min="267" max="267" width="9.140625" style="78"/>
    <col min="268" max="268" width="13.85546875" style="78" customWidth="1"/>
    <col min="269" max="512" width="9.140625" style="78"/>
    <col min="513" max="513" width="7.42578125" style="78" customWidth="1"/>
    <col min="514" max="514" width="77.42578125" style="78" customWidth="1"/>
    <col min="515" max="515" width="10.5703125" style="78" customWidth="1"/>
    <col min="516" max="516" width="5.140625" style="78" customWidth="1"/>
    <col min="517" max="517" width="13" style="78" customWidth="1"/>
    <col min="518" max="518" width="15.28515625" style="78" customWidth="1"/>
    <col min="519" max="519" width="21.28515625" style="78" customWidth="1"/>
    <col min="520" max="520" width="9.140625" style="78"/>
    <col min="521" max="521" width="26.28515625" style="78" customWidth="1"/>
    <col min="522" max="522" width="16.5703125" style="78" customWidth="1"/>
    <col min="523" max="523" width="9.140625" style="78"/>
    <col min="524" max="524" width="13.85546875" style="78" customWidth="1"/>
    <col min="525" max="768" width="9.140625" style="78"/>
    <col min="769" max="769" width="7.42578125" style="78" customWidth="1"/>
    <col min="770" max="770" width="77.42578125" style="78" customWidth="1"/>
    <col min="771" max="771" width="10.5703125" style="78" customWidth="1"/>
    <col min="772" max="772" width="5.140625" style="78" customWidth="1"/>
    <col min="773" max="773" width="13" style="78" customWidth="1"/>
    <col min="774" max="774" width="15.28515625" style="78" customWidth="1"/>
    <col min="775" max="775" width="21.28515625" style="78" customWidth="1"/>
    <col min="776" max="776" width="9.140625" style="78"/>
    <col min="777" max="777" width="26.28515625" style="78" customWidth="1"/>
    <col min="778" max="778" width="16.5703125" style="78" customWidth="1"/>
    <col min="779" max="779" width="9.140625" style="78"/>
    <col min="780" max="780" width="13.85546875" style="78" customWidth="1"/>
    <col min="781" max="1024" width="9.140625" style="78"/>
    <col min="1025" max="1025" width="7.42578125" style="78" customWidth="1"/>
    <col min="1026" max="1026" width="77.42578125" style="78" customWidth="1"/>
    <col min="1027" max="1027" width="10.5703125" style="78" customWidth="1"/>
    <col min="1028" max="1028" width="5.140625" style="78" customWidth="1"/>
    <col min="1029" max="1029" width="13" style="78" customWidth="1"/>
    <col min="1030" max="1030" width="15.28515625" style="78" customWidth="1"/>
    <col min="1031" max="1031" width="21.28515625" style="78" customWidth="1"/>
    <col min="1032" max="1032" width="9.140625" style="78"/>
    <col min="1033" max="1033" width="26.28515625" style="78" customWidth="1"/>
    <col min="1034" max="1034" width="16.5703125" style="78" customWidth="1"/>
    <col min="1035" max="1035" width="9.140625" style="78"/>
    <col min="1036" max="1036" width="13.85546875" style="78" customWidth="1"/>
    <col min="1037" max="1280" width="9.140625" style="78"/>
    <col min="1281" max="1281" width="7.42578125" style="78" customWidth="1"/>
    <col min="1282" max="1282" width="77.42578125" style="78" customWidth="1"/>
    <col min="1283" max="1283" width="10.5703125" style="78" customWidth="1"/>
    <col min="1284" max="1284" width="5.140625" style="78" customWidth="1"/>
    <col min="1285" max="1285" width="13" style="78" customWidth="1"/>
    <col min="1286" max="1286" width="15.28515625" style="78" customWidth="1"/>
    <col min="1287" max="1287" width="21.28515625" style="78" customWidth="1"/>
    <col min="1288" max="1288" width="9.140625" style="78"/>
    <col min="1289" max="1289" width="26.28515625" style="78" customWidth="1"/>
    <col min="1290" max="1290" width="16.5703125" style="78" customWidth="1"/>
    <col min="1291" max="1291" width="9.140625" style="78"/>
    <col min="1292" max="1292" width="13.85546875" style="78" customWidth="1"/>
    <col min="1293" max="1536" width="9.140625" style="78"/>
    <col min="1537" max="1537" width="7.42578125" style="78" customWidth="1"/>
    <col min="1538" max="1538" width="77.42578125" style="78" customWidth="1"/>
    <col min="1539" max="1539" width="10.5703125" style="78" customWidth="1"/>
    <col min="1540" max="1540" width="5.140625" style="78" customWidth="1"/>
    <col min="1541" max="1541" width="13" style="78" customWidth="1"/>
    <col min="1542" max="1542" width="15.28515625" style="78" customWidth="1"/>
    <col min="1543" max="1543" width="21.28515625" style="78" customWidth="1"/>
    <col min="1544" max="1544" width="9.140625" style="78"/>
    <col min="1545" max="1545" width="26.28515625" style="78" customWidth="1"/>
    <col min="1546" max="1546" width="16.5703125" style="78" customWidth="1"/>
    <col min="1547" max="1547" width="9.140625" style="78"/>
    <col min="1548" max="1548" width="13.85546875" style="78" customWidth="1"/>
    <col min="1549" max="1792" width="9.140625" style="78"/>
    <col min="1793" max="1793" width="7.42578125" style="78" customWidth="1"/>
    <col min="1794" max="1794" width="77.42578125" style="78" customWidth="1"/>
    <col min="1795" max="1795" width="10.5703125" style="78" customWidth="1"/>
    <col min="1796" max="1796" width="5.140625" style="78" customWidth="1"/>
    <col min="1797" max="1797" width="13" style="78" customWidth="1"/>
    <col min="1798" max="1798" width="15.28515625" style="78" customWidth="1"/>
    <col min="1799" max="1799" width="21.28515625" style="78" customWidth="1"/>
    <col min="1800" max="1800" width="9.140625" style="78"/>
    <col min="1801" max="1801" width="26.28515625" style="78" customWidth="1"/>
    <col min="1802" max="1802" width="16.5703125" style="78" customWidth="1"/>
    <col min="1803" max="1803" width="9.140625" style="78"/>
    <col min="1804" max="1804" width="13.85546875" style="78" customWidth="1"/>
    <col min="1805" max="2048" width="9.140625" style="78"/>
    <col min="2049" max="2049" width="7.42578125" style="78" customWidth="1"/>
    <col min="2050" max="2050" width="77.42578125" style="78" customWidth="1"/>
    <col min="2051" max="2051" width="10.5703125" style="78" customWidth="1"/>
    <col min="2052" max="2052" width="5.140625" style="78" customWidth="1"/>
    <col min="2053" max="2053" width="13" style="78" customWidth="1"/>
    <col min="2054" max="2054" width="15.28515625" style="78" customWidth="1"/>
    <col min="2055" max="2055" width="21.28515625" style="78" customWidth="1"/>
    <col min="2056" max="2056" width="9.140625" style="78"/>
    <col min="2057" max="2057" width="26.28515625" style="78" customWidth="1"/>
    <col min="2058" max="2058" width="16.5703125" style="78" customWidth="1"/>
    <col min="2059" max="2059" width="9.140625" style="78"/>
    <col min="2060" max="2060" width="13.85546875" style="78" customWidth="1"/>
    <col min="2061" max="2304" width="9.140625" style="78"/>
    <col min="2305" max="2305" width="7.42578125" style="78" customWidth="1"/>
    <col min="2306" max="2306" width="77.42578125" style="78" customWidth="1"/>
    <col min="2307" max="2307" width="10.5703125" style="78" customWidth="1"/>
    <col min="2308" max="2308" width="5.140625" style="78" customWidth="1"/>
    <col min="2309" max="2309" width="13" style="78" customWidth="1"/>
    <col min="2310" max="2310" width="15.28515625" style="78" customWidth="1"/>
    <col min="2311" max="2311" width="21.28515625" style="78" customWidth="1"/>
    <col min="2312" max="2312" width="9.140625" style="78"/>
    <col min="2313" max="2313" width="26.28515625" style="78" customWidth="1"/>
    <col min="2314" max="2314" width="16.5703125" style="78" customWidth="1"/>
    <col min="2315" max="2315" width="9.140625" style="78"/>
    <col min="2316" max="2316" width="13.85546875" style="78" customWidth="1"/>
    <col min="2317" max="2560" width="9.140625" style="78"/>
    <col min="2561" max="2561" width="7.42578125" style="78" customWidth="1"/>
    <col min="2562" max="2562" width="77.42578125" style="78" customWidth="1"/>
    <col min="2563" max="2563" width="10.5703125" style="78" customWidth="1"/>
    <col min="2564" max="2564" width="5.140625" style="78" customWidth="1"/>
    <col min="2565" max="2565" width="13" style="78" customWidth="1"/>
    <col min="2566" max="2566" width="15.28515625" style="78" customWidth="1"/>
    <col min="2567" max="2567" width="21.28515625" style="78" customWidth="1"/>
    <col min="2568" max="2568" width="9.140625" style="78"/>
    <col min="2569" max="2569" width="26.28515625" style="78" customWidth="1"/>
    <col min="2570" max="2570" width="16.5703125" style="78" customWidth="1"/>
    <col min="2571" max="2571" width="9.140625" style="78"/>
    <col min="2572" max="2572" width="13.85546875" style="78" customWidth="1"/>
    <col min="2573" max="2816" width="9.140625" style="78"/>
    <col min="2817" max="2817" width="7.42578125" style="78" customWidth="1"/>
    <col min="2818" max="2818" width="77.42578125" style="78" customWidth="1"/>
    <col min="2819" max="2819" width="10.5703125" style="78" customWidth="1"/>
    <col min="2820" max="2820" width="5.140625" style="78" customWidth="1"/>
    <col min="2821" max="2821" width="13" style="78" customWidth="1"/>
    <col min="2822" max="2822" width="15.28515625" style="78" customWidth="1"/>
    <col min="2823" max="2823" width="21.28515625" style="78" customWidth="1"/>
    <col min="2824" max="2824" width="9.140625" style="78"/>
    <col min="2825" max="2825" width="26.28515625" style="78" customWidth="1"/>
    <col min="2826" max="2826" width="16.5703125" style="78" customWidth="1"/>
    <col min="2827" max="2827" width="9.140625" style="78"/>
    <col min="2828" max="2828" width="13.85546875" style="78" customWidth="1"/>
    <col min="2829" max="3072" width="9.140625" style="78"/>
    <col min="3073" max="3073" width="7.42578125" style="78" customWidth="1"/>
    <col min="3074" max="3074" width="77.42578125" style="78" customWidth="1"/>
    <col min="3075" max="3075" width="10.5703125" style="78" customWidth="1"/>
    <col min="3076" max="3076" width="5.140625" style="78" customWidth="1"/>
    <col min="3077" max="3077" width="13" style="78" customWidth="1"/>
    <col min="3078" max="3078" width="15.28515625" style="78" customWidth="1"/>
    <col min="3079" max="3079" width="21.28515625" style="78" customWidth="1"/>
    <col min="3080" max="3080" width="9.140625" style="78"/>
    <col min="3081" max="3081" width="26.28515625" style="78" customWidth="1"/>
    <col min="3082" max="3082" width="16.5703125" style="78" customWidth="1"/>
    <col min="3083" max="3083" width="9.140625" style="78"/>
    <col min="3084" max="3084" width="13.85546875" style="78" customWidth="1"/>
    <col min="3085" max="3328" width="9.140625" style="78"/>
    <col min="3329" max="3329" width="7.42578125" style="78" customWidth="1"/>
    <col min="3330" max="3330" width="77.42578125" style="78" customWidth="1"/>
    <col min="3331" max="3331" width="10.5703125" style="78" customWidth="1"/>
    <col min="3332" max="3332" width="5.140625" style="78" customWidth="1"/>
    <col min="3333" max="3333" width="13" style="78" customWidth="1"/>
    <col min="3334" max="3334" width="15.28515625" style="78" customWidth="1"/>
    <col min="3335" max="3335" width="21.28515625" style="78" customWidth="1"/>
    <col min="3336" max="3336" width="9.140625" style="78"/>
    <col min="3337" max="3337" width="26.28515625" style="78" customWidth="1"/>
    <col min="3338" max="3338" width="16.5703125" style="78" customWidth="1"/>
    <col min="3339" max="3339" width="9.140625" style="78"/>
    <col min="3340" max="3340" width="13.85546875" style="78" customWidth="1"/>
    <col min="3341" max="3584" width="9.140625" style="78"/>
    <col min="3585" max="3585" width="7.42578125" style="78" customWidth="1"/>
    <col min="3586" max="3586" width="77.42578125" style="78" customWidth="1"/>
    <col min="3587" max="3587" width="10.5703125" style="78" customWidth="1"/>
    <col min="3588" max="3588" width="5.140625" style="78" customWidth="1"/>
    <col min="3589" max="3589" width="13" style="78" customWidth="1"/>
    <col min="3590" max="3590" width="15.28515625" style="78" customWidth="1"/>
    <col min="3591" max="3591" width="21.28515625" style="78" customWidth="1"/>
    <col min="3592" max="3592" width="9.140625" style="78"/>
    <col min="3593" max="3593" width="26.28515625" style="78" customWidth="1"/>
    <col min="3594" max="3594" width="16.5703125" style="78" customWidth="1"/>
    <col min="3595" max="3595" width="9.140625" style="78"/>
    <col min="3596" max="3596" width="13.85546875" style="78" customWidth="1"/>
    <col min="3597" max="3840" width="9.140625" style="78"/>
    <col min="3841" max="3841" width="7.42578125" style="78" customWidth="1"/>
    <col min="3842" max="3842" width="77.42578125" style="78" customWidth="1"/>
    <col min="3843" max="3843" width="10.5703125" style="78" customWidth="1"/>
    <col min="3844" max="3844" width="5.140625" style="78" customWidth="1"/>
    <col min="3845" max="3845" width="13" style="78" customWidth="1"/>
    <col min="3846" max="3846" width="15.28515625" style="78" customWidth="1"/>
    <col min="3847" max="3847" width="21.28515625" style="78" customWidth="1"/>
    <col min="3848" max="3848" width="9.140625" style="78"/>
    <col min="3849" max="3849" width="26.28515625" style="78" customWidth="1"/>
    <col min="3850" max="3850" width="16.5703125" style="78" customWidth="1"/>
    <col min="3851" max="3851" width="9.140625" style="78"/>
    <col min="3852" max="3852" width="13.85546875" style="78" customWidth="1"/>
    <col min="3853" max="4096" width="9.140625" style="78"/>
    <col min="4097" max="4097" width="7.42578125" style="78" customWidth="1"/>
    <col min="4098" max="4098" width="77.42578125" style="78" customWidth="1"/>
    <col min="4099" max="4099" width="10.5703125" style="78" customWidth="1"/>
    <col min="4100" max="4100" width="5.140625" style="78" customWidth="1"/>
    <col min="4101" max="4101" width="13" style="78" customWidth="1"/>
    <col min="4102" max="4102" width="15.28515625" style="78" customWidth="1"/>
    <col min="4103" max="4103" width="21.28515625" style="78" customWidth="1"/>
    <col min="4104" max="4104" width="9.140625" style="78"/>
    <col min="4105" max="4105" width="26.28515625" style="78" customWidth="1"/>
    <col min="4106" max="4106" width="16.5703125" style="78" customWidth="1"/>
    <col min="4107" max="4107" width="9.140625" style="78"/>
    <col min="4108" max="4108" width="13.85546875" style="78" customWidth="1"/>
    <col min="4109" max="4352" width="9.140625" style="78"/>
    <col min="4353" max="4353" width="7.42578125" style="78" customWidth="1"/>
    <col min="4354" max="4354" width="77.42578125" style="78" customWidth="1"/>
    <col min="4355" max="4355" width="10.5703125" style="78" customWidth="1"/>
    <col min="4356" max="4356" width="5.140625" style="78" customWidth="1"/>
    <col min="4357" max="4357" width="13" style="78" customWidth="1"/>
    <col min="4358" max="4358" width="15.28515625" style="78" customWidth="1"/>
    <col min="4359" max="4359" width="21.28515625" style="78" customWidth="1"/>
    <col min="4360" max="4360" width="9.140625" style="78"/>
    <col min="4361" max="4361" width="26.28515625" style="78" customWidth="1"/>
    <col min="4362" max="4362" width="16.5703125" style="78" customWidth="1"/>
    <col min="4363" max="4363" width="9.140625" style="78"/>
    <col min="4364" max="4364" width="13.85546875" style="78" customWidth="1"/>
    <col min="4365" max="4608" width="9.140625" style="78"/>
    <col min="4609" max="4609" width="7.42578125" style="78" customWidth="1"/>
    <col min="4610" max="4610" width="77.42578125" style="78" customWidth="1"/>
    <col min="4611" max="4611" width="10.5703125" style="78" customWidth="1"/>
    <col min="4612" max="4612" width="5.140625" style="78" customWidth="1"/>
    <col min="4613" max="4613" width="13" style="78" customWidth="1"/>
    <col min="4614" max="4614" width="15.28515625" style="78" customWidth="1"/>
    <col min="4615" max="4615" width="21.28515625" style="78" customWidth="1"/>
    <col min="4616" max="4616" width="9.140625" style="78"/>
    <col min="4617" max="4617" width="26.28515625" style="78" customWidth="1"/>
    <col min="4618" max="4618" width="16.5703125" style="78" customWidth="1"/>
    <col min="4619" max="4619" width="9.140625" style="78"/>
    <col min="4620" max="4620" width="13.85546875" style="78" customWidth="1"/>
    <col min="4621" max="4864" width="9.140625" style="78"/>
    <col min="4865" max="4865" width="7.42578125" style="78" customWidth="1"/>
    <col min="4866" max="4866" width="77.42578125" style="78" customWidth="1"/>
    <col min="4867" max="4867" width="10.5703125" style="78" customWidth="1"/>
    <col min="4868" max="4868" width="5.140625" style="78" customWidth="1"/>
    <col min="4869" max="4869" width="13" style="78" customWidth="1"/>
    <col min="4870" max="4870" width="15.28515625" style="78" customWidth="1"/>
    <col min="4871" max="4871" width="21.28515625" style="78" customWidth="1"/>
    <col min="4872" max="4872" width="9.140625" style="78"/>
    <col min="4873" max="4873" width="26.28515625" style="78" customWidth="1"/>
    <col min="4874" max="4874" width="16.5703125" style="78" customWidth="1"/>
    <col min="4875" max="4875" width="9.140625" style="78"/>
    <col min="4876" max="4876" width="13.85546875" style="78" customWidth="1"/>
    <col min="4877" max="5120" width="9.140625" style="78"/>
    <col min="5121" max="5121" width="7.42578125" style="78" customWidth="1"/>
    <col min="5122" max="5122" width="77.42578125" style="78" customWidth="1"/>
    <col min="5123" max="5123" width="10.5703125" style="78" customWidth="1"/>
    <col min="5124" max="5124" width="5.140625" style="78" customWidth="1"/>
    <col min="5125" max="5125" width="13" style="78" customWidth="1"/>
    <col min="5126" max="5126" width="15.28515625" style="78" customWidth="1"/>
    <col min="5127" max="5127" width="21.28515625" style="78" customWidth="1"/>
    <col min="5128" max="5128" width="9.140625" style="78"/>
    <col min="5129" max="5129" width="26.28515625" style="78" customWidth="1"/>
    <col min="5130" max="5130" width="16.5703125" style="78" customWidth="1"/>
    <col min="5131" max="5131" width="9.140625" style="78"/>
    <col min="5132" max="5132" width="13.85546875" style="78" customWidth="1"/>
    <col min="5133" max="5376" width="9.140625" style="78"/>
    <col min="5377" max="5377" width="7.42578125" style="78" customWidth="1"/>
    <col min="5378" max="5378" width="77.42578125" style="78" customWidth="1"/>
    <col min="5379" max="5379" width="10.5703125" style="78" customWidth="1"/>
    <col min="5380" max="5380" width="5.140625" style="78" customWidth="1"/>
    <col min="5381" max="5381" width="13" style="78" customWidth="1"/>
    <col min="5382" max="5382" width="15.28515625" style="78" customWidth="1"/>
    <col min="5383" max="5383" width="21.28515625" style="78" customWidth="1"/>
    <col min="5384" max="5384" width="9.140625" style="78"/>
    <col min="5385" max="5385" width="26.28515625" style="78" customWidth="1"/>
    <col min="5386" max="5386" width="16.5703125" style="78" customWidth="1"/>
    <col min="5387" max="5387" width="9.140625" style="78"/>
    <col min="5388" max="5388" width="13.85546875" style="78" customWidth="1"/>
    <col min="5389" max="5632" width="9.140625" style="78"/>
    <col min="5633" max="5633" width="7.42578125" style="78" customWidth="1"/>
    <col min="5634" max="5634" width="77.42578125" style="78" customWidth="1"/>
    <col min="5635" max="5635" width="10.5703125" style="78" customWidth="1"/>
    <col min="5636" max="5636" width="5.140625" style="78" customWidth="1"/>
    <col min="5637" max="5637" width="13" style="78" customWidth="1"/>
    <col min="5638" max="5638" width="15.28515625" style="78" customWidth="1"/>
    <col min="5639" max="5639" width="21.28515625" style="78" customWidth="1"/>
    <col min="5640" max="5640" width="9.140625" style="78"/>
    <col min="5641" max="5641" width="26.28515625" style="78" customWidth="1"/>
    <col min="5642" max="5642" width="16.5703125" style="78" customWidth="1"/>
    <col min="5643" max="5643" width="9.140625" style="78"/>
    <col min="5644" max="5644" width="13.85546875" style="78" customWidth="1"/>
    <col min="5645" max="5888" width="9.140625" style="78"/>
    <col min="5889" max="5889" width="7.42578125" style="78" customWidth="1"/>
    <col min="5890" max="5890" width="77.42578125" style="78" customWidth="1"/>
    <col min="5891" max="5891" width="10.5703125" style="78" customWidth="1"/>
    <col min="5892" max="5892" width="5.140625" style="78" customWidth="1"/>
    <col min="5893" max="5893" width="13" style="78" customWidth="1"/>
    <col min="5894" max="5894" width="15.28515625" style="78" customWidth="1"/>
    <col min="5895" max="5895" width="21.28515625" style="78" customWidth="1"/>
    <col min="5896" max="5896" width="9.140625" style="78"/>
    <col min="5897" max="5897" width="26.28515625" style="78" customWidth="1"/>
    <col min="5898" max="5898" width="16.5703125" style="78" customWidth="1"/>
    <col min="5899" max="5899" width="9.140625" style="78"/>
    <col min="5900" max="5900" width="13.85546875" style="78" customWidth="1"/>
    <col min="5901" max="6144" width="9.140625" style="78"/>
    <col min="6145" max="6145" width="7.42578125" style="78" customWidth="1"/>
    <col min="6146" max="6146" width="77.42578125" style="78" customWidth="1"/>
    <col min="6147" max="6147" width="10.5703125" style="78" customWidth="1"/>
    <col min="6148" max="6148" width="5.140625" style="78" customWidth="1"/>
    <col min="6149" max="6149" width="13" style="78" customWidth="1"/>
    <col min="6150" max="6150" width="15.28515625" style="78" customWidth="1"/>
    <col min="6151" max="6151" width="21.28515625" style="78" customWidth="1"/>
    <col min="6152" max="6152" width="9.140625" style="78"/>
    <col min="6153" max="6153" width="26.28515625" style="78" customWidth="1"/>
    <col min="6154" max="6154" width="16.5703125" style="78" customWidth="1"/>
    <col min="6155" max="6155" width="9.140625" style="78"/>
    <col min="6156" max="6156" width="13.85546875" style="78" customWidth="1"/>
    <col min="6157" max="6400" width="9.140625" style="78"/>
    <col min="6401" max="6401" width="7.42578125" style="78" customWidth="1"/>
    <col min="6402" max="6402" width="77.42578125" style="78" customWidth="1"/>
    <col min="6403" max="6403" width="10.5703125" style="78" customWidth="1"/>
    <col min="6404" max="6404" width="5.140625" style="78" customWidth="1"/>
    <col min="6405" max="6405" width="13" style="78" customWidth="1"/>
    <col min="6406" max="6406" width="15.28515625" style="78" customWidth="1"/>
    <col min="6407" max="6407" width="21.28515625" style="78" customWidth="1"/>
    <col min="6408" max="6408" width="9.140625" style="78"/>
    <col min="6409" max="6409" width="26.28515625" style="78" customWidth="1"/>
    <col min="6410" max="6410" width="16.5703125" style="78" customWidth="1"/>
    <col min="6411" max="6411" width="9.140625" style="78"/>
    <col min="6412" max="6412" width="13.85546875" style="78" customWidth="1"/>
    <col min="6413" max="6656" width="9.140625" style="78"/>
    <col min="6657" max="6657" width="7.42578125" style="78" customWidth="1"/>
    <col min="6658" max="6658" width="77.42578125" style="78" customWidth="1"/>
    <col min="6659" max="6659" width="10.5703125" style="78" customWidth="1"/>
    <col min="6660" max="6660" width="5.140625" style="78" customWidth="1"/>
    <col min="6661" max="6661" width="13" style="78" customWidth="1"/>
    <col min="6662" max="6662" width="15.28515625" style="78" customWidth="1"/>
    <col min="6663" max="6663" width="21.28515625" style="78" customWidth="1"/>
    <col min="6664" max="6664" width="9.140625" style="78"/>
    <col min="6665" max="6665" width="26.28515625" style="78" customWidth="1"/>
    <col min="6666" max="6666" width="16.5703125" style="78" customWidth="1"/>
    <col min="6667" max="6667" width="9.140625" style="78"/>
    <col min="6668" max="6668" width="13.85546875" style="78" customWidth="1"/>
    <col min="6669" max="6912" width="9.140625" style="78"/>
    <col min="6913" max="6913" width="7.42578125" style="78" customWidth="1"/>
    <col min="6914" max="6914" width="77.42578125" style="78" customWidth="1"/>
    <col min="6915" max="6915" width="10.5703125" style="78" customWidth="1"/>
    <col min="6916" max="6916" width="5.140625" style="78" customWidth="1"/>
    <col min="6917" max="6917" width="13" style="78" customWidth="1"/>
    <col min="6918" max="6918" width="15.28515625" style="78" customWidth="1"/>
    <col min="6919" max="6919" width="21.28515625" style="78" customWidth="1"/>
    <col min="6920" max="6920" width="9.140625" style="78"/>
    <col min="6921" max="6921" width="26.28515625" style="78" customWidth="1"/>
    <col min="6922" max="6922" width="16.5703125" style="78" customWidth="1"/>
    <col min="6923" max="6923" width="9.140625" style="78"/>
    <col min="6924" max="6924" width="13.85546875" style="78" customWidth="1"/>
    <col min="6925" max="7168" width="9.140625" style="78"/>
    <col min="7169" max="7169" width="7.42578125" style="78" customWidth="1"/>
    <col min="7170" max="7170" width="77.42578125" style="78" customWidth="1"/>
    <col min="7171" max="7171" width="10.5703125" style="78" customWidth="1"/>
    <col min="7172" max="7172" width="5.140625" style="78" customWidth="1"/>
    <col min="7173" max="7173" width="13" style="78" customWidth="1"/>
    <col min="7174" max="7174" width="15.28515625" style="78" customWidth="1"/>
    <col min="7175" max="7175" width="21.28515625" style="78" customWidth="1"/>
    <col min="7176" max="7176" width="9.140625" style="78"/>
    <col min="7177" max="7177" width="26.28515625" style="78" customWidth="1"/>
    <col min="7178" max="7178" width="16.5703125" style="78" customWidth="1"/>
    <col min="7179" max="7179" width="9.140625" style="78"/>
    <col min="7180" max="7180" width="13.85546875" style="78" customWidth="1"/>
    <col min="7181" max="7424" width="9.140625" style="78"/>
    <col min="7425" max="7425" width="7.42578125" style="78" customWidth="1"/>
    <col min="7426" max="7426" width="77.42578125" style="78" customWidth="1"/>
    <col min="7427" max="7427" width="10.5703125" style="78" customWidth="1"/>
    <col min="7428" max="7428" width="5.140625" style="78" customWidth="1"/>
    <col min="7429" max="7429" width="13" style="78" customWidth="1"/>
    <col min="7430" max="7430" width="15.28515625" style="78" customWidth="1"/>
    <col min="7431" max="7431" width="21.28515625" style="78" customWidth="1"/>
    <col min="7432" max="7432" width="9.140625" style="78"/>
    <col min="7433" max="7433" width="26.28515625" style="78" customWidth="1"/>
    <col min="7434" max="7434" width="16.5703125" style="78" customWidth="1"/>
    <col min="7435" max="7435" width="9.140625" style="78"/>
    <col min="7436" max="7436" width="13.85546875" style="78" customWidth="1"/>
    <col min="7437" max="7680" width="9.140625" style="78"/>
    <col min="7681" max="7681" width="7.42578125" style="78" customWidth="1"/>
    <col min="7682" max="7682" width="77.42578125" style="78" customWidth="1"/>
    <col min="7683" max="7683" width="10.5703125" style="78" customWidth="1"/>
    <col min="7684" max="7684" width="5.140625" style="78" customWidth="1"/>
    <col min="7685" max="7685" width="13" style="78" customWidth="1"/>
    <col min="7686" max="7686" width="15.28515625" style="78" customWidth="1"/>
    <col min="7687" max="7687" width="21.28515625" style="78" customWidth="1"/>
    <col min="7688" max="7688" width="9.140625" style="78"/>
    <col min="7689" max="7689" width="26.28515625" style="78" customWidth="1"/>
    <col min="7690" max="7690" width="16.5703125" style="78" customWidth="1"/>
    <col min="7691" max="7691" width="9.140625" style="78"/>
    <col min="7692" max="7692" width="13.85546875" style="78" customWidth="1"/>
    <col min="7693" max="7936" width="9.140625" style="78"/>
    <col min="7937" max="7937" width="7.42578125" style="78" customWidth="1"/>
    <col min="7938" max="7938" width="77.42578125" style="78" customWidth="1"/>
    <col min="7939" max="7939" width="10.5703125" style="78" customWidth="1"/>
    <col min="7940" max="7940" width="5.140625" style="78" customWidth="1"/>
    <col min="7941" max="7941" width="13" style="78" customWidth="1"/>
    <col min="7942" max="7942" width="15.28515625" style="78" customWidth="1"/>
    <col min="7943" max="7943" width="21.28515625" style="78" customWidth="1"/>
    <col min="7944" max="7944" width="9.140625" style="78"/>
    <col min="7945" max="7945" width="26.28515625" style="78" customWidth="1"/>
    <col min="7946" max="7946" width="16.5703125" style="78" customWidth="1"/>
    <col min="7947" max="7947" width="9.140625" style="78"/>
    <col min="7948" max="7948" width="13.85546875" style="78" customWidth="1"/>
    <col min="7949" max="8192" width="9.140625" style="78"/>
    <col min="8193" max="8193" width="7.42578125" style="78" customWidth="1"/>
    <col min="8194" max="8194" width="77.42578125" style="78" customWidth="1"/>
    <col min="8195" max="8195" width="10.5703125" style="78" customWidth="1"/>
    <col min="8196" max="8196" width="5.140625" style="78" customWidth="1"/>
    <col min="8197" max="8197" width="13" style="78" customWidth="1"/>
    <col min="8198" max="8198" width="15.28515625" style="78" customWidth="1"/>
    <col min="8199" max="8199" width="21.28515625" style="78" customWidth="1"/>
    <col min="8200" max="8200" width="9.140625" style="78"/>
    <col min="8201" max="8201" width="26.28515625" style="78" customWidth="1"/>
    <col min="8202" max="8202" width="16.5703125" style="78" customWidth="1"/>
    <col min="8203" max="8203" width="9.140625" style="78"/>
    <col min="8204" max="8204" width="13.85546875" style="78" customWidth="1"/>
    <col min="8205" max="8448" width="9.140625" style="78"/>
    <col min="8449" max="8449" width="7.42578125" style="78" customWidth="1"/>
    <col min="8450" max="8450" width="77.42578125" style="78" customWidth="1"/>
    <col min="8451" max="8451" width="10.5703125" style="78" customWidth="1"/>
    <col min="8452" max="8452" width="5.140625" style="78" customWidth="1"/>
    <col min="8453" max="8453" width="13" style="78" customWidth="1"/>
    <col min="8454" max="8454" width="15.28515625" style="78" customWidth="1"/>
    <col min="8455" max="8455" width="21.28515625" style="78" customWidth="1"/>
    <col min="8456" max="8456" width="9.140625" style="78"/>
    <col min="8457" max="8457" width="26.28515625" style="78" customWidth="1"/>
    <col min="8458" max="8458" width="16.5703125" style="78" customWidth="1"/>
    <col min="8459" max="8459" width="9.140625" style="78"/>
    <col min="8460" max="8460" width="13.85546875" style="78" customWidth="1"/>
    <col min="8461" max="8704" width="9.140625" style="78"/>
    <col min="8705" max="8705" width="7.42578125" style="78" customWidth="1"/>
    <col min="8706" max="8706" width="77.42578125" style="78" customWidth="1"/>
    <col min="8707" max="8707" width="10.5703125" style="78" customWidth="1"/>
    <col min="8708" max="8708" width="5.140625" style="78" customWidth="1"/>
    <col min="8709" max="8709" width="13" style="78" customWidth="1"/>
    <col min="8710" max="8710" width="15.28515625" style="78" customWidth="1"/>
    <col min="8711" max="8711" width="21.28515625" style="78" customWidth="1"/>
    <col min="8712" max="8712" width="9.140625" style="78"/>
    <col min="8713" max="8713" width="26.28515625" style="78" customWidth="1"/>
    <col min="8714" max="8714" width="16.5703125" style="78" customWidth="1"/>
    <col min="8715" max="8715" width="9.140625" style="78"/>
    <col min="8716" max="8716" width="13.85546875" style="78" customWidth="1"/>
    <col min="8717" max="8960" width="9.140625" style="78"/>
    <col min="8961" max="8961" width="7.42578125" style="78" customWidth="1"/>
    <col min="8962" max="8962" width="77.42578125" style="78" customWidth="1"/>
    <col min="8963" max="8963" width="10.5703125" style="78" customWidth="1"/>
    <col min="8964" max="8964" width="5.140625" style="78" customWidth="1"/>
    <col min="8965" max="8965" width="13" style="78" customWidth="1"/>
    <col min="8966" max="8966" width="15.28515625" style="78" customWidth="1"/>
    <col min="8967" max="8967" width="21.28515625" style="78" customWidth="1"/>
    <col min="8968" max="8968" width="9.140625" style="78"/>
    <col min="8969" max="8969" width="26.28515625" style="78" customWidth="1"/>
    <col min="8970" max="8970" width="16.5703125" style="78" customWidth="1"/>
    <col min="8971" max="8971" width="9.140625" style="78"/>
    <col min="8972" max="8972" width="13.85546875" style="78" customWidth="1"/>
    <col min="8973" max="9216" width="9.140625" style="78"/>
    <col min="9217" max="9217" width="7.42578125" style="78" customWidth="1"/>
    <col min="9218" max="9218" width="77.42578125" style="78" customWidth="1"/>
    <col min="9219" max="9219" width="10.5703125" style="78" customWidth="1"/>
    <col min="9220" max="9220" width="5.140625" style="78" customWidth="1"/>
    <col min="9221" max="9221" width="13" style="78" customWidth="1"/>
    <col min="9222" max="9222" width="15.28515625" style="78" customWidth="1"/>
    <col min="9223" max="9223" width="21.28515625" style="78" customWidth="1"/>
    <col min="9224" max="9224" width="9.140625" style="78"/>
    <col min="9225" max="9225" width="26.28515625" style="78" customWidth="1"/>
    <col min="9226" max="9226" width="16.5703125" style="78" customWidth="1"/>
    <col min="9227" max="9227" width="9.140625" style="78"/>
    <col min="9228" max="9228" width="13.85546875" style="78" customWidth="1"/>
    <col min="9229" max="9472" width="9.140625" style="78"/>
    <col min="9473" max="9473" width="7.42578125" style="78" customWidth="1"/>
    <col min="9474" max="9474" width="77.42578125" style="78" customWidth="1"/>
    <col min="9475" max="9475" width="10.5703125" style="78" customWidth="1"/>
    <col min="9476" max="9476" width="5.140625" style="78" customWidth="1"/>
    <col min="9477" max="9477" width="13" style="78" customWidth="1"/>
    <col min="9478" max="9478" width="15.28515625" style="78" customWidth="1"/>
    <col min="9479" max="9479" width="21.28515625" style="78" customWidth="1"/>
    <col min="9480" max="9480" width="9.140625" style="78"/>
    <col min="9481" max="9481" width="26.28515625" style="78" customWidth="1"/>
    <col min="9482" max="9482" width="16.5703125" style="78" customWidth="1"/>
    <col min="9483" max="9483" width="9.140625" style="78"/>
    <col min="9484" max="9484" width="13.85546875" style="78" customWidth="1"/>
    <col min="9485" max="9728" width="9.140625" style="78"/>
    <col min="9729" max="9729" width="7.42578125" style="78" customWidth="1"/>
    <col min="9730" max="9730" width="77.42578125" style="78" customWidth="1"/>
    <col min="9731" max="9731" width="10.5703125" style="78" customWidth="1"/>
    <col min="9732" max="9732" width="5.140625" style="78" customWidth="1"/>
    <col min="9733" max="9733" width="13" style="78" customWidth="1"/>
    <col min="9734" max="9734" width="15.28515625" style="78" customWidth="1"/>
    <col min="9735" max="9735" width="21.28515625" style="78" customWidth="1"/>
    <col min="9736" max="9736" width="9.140625" style="78"/>
    <col min="9737" max="9737" width="26.28515625" style="78" customWidth="1"/>
    <col min="9738" max="9738" width="16.5703125" style="78" customWidth="1"/>
    <col min="9739" max="9739" width="9.140625" style="78"/>
    <col min="9740" max="9740" width="13.85546875" style="78" customWidth="1"/>
    <col min="9741" max="9984" width="9.140625" style="78"/>
    <col min="9985" max="9985" width="7.42578125" style="78" customWidth="1"/>
    <col min="9986" max="9986" width="77.42578125" style="78" customWidth="1"/>
    <col min="9987" max="9987" width="10.5703125" style="78" customWidth="1"/>
    <col min="9988" max="9988" width="5.140625" style="78" customWidth="1"/>
    <col min="9989" max="9989" width="13" style="78" customWidth="1"/>
    <col min="9990" max="9990" width="15.28515625" style="78" customWidth="1"/>
    <col min="9991" max="9991" width="21.28515625" style="78" customWidth="1"/>
    <col min="9992" max="9992" width="9.140625" style="78"/>
    <col min="9993" max="9993" width="26.28515625" style="78" customWidth="1"/>
    <col min="9994" max="9994" width="16.5703125" style="78" customWidth="1"/>
    <col min="9995" max="9995" width="9.140625" style="78"/>
    <col min="9996" max="9996" width="13.85546875" style="78" customWidth="1"/>
    <col min="9997" max="10240" width="9.140625" style="78"/>
    <col min="10241" max="10241" width="7.42578125" style="78" customWidth="1"/>
    <col min="10242" max="10242" width="77.42578125" style="78" customWidth="1"/>
    <col min="10243" max="10243" width="10.5703125" style="78" customWidth="1"/>
    <col min="10244" max="10244" width="5.140625" style="78" customWidth="1"/>
    <col min="10245" max="10245" width="13" style="78" customWidth="1"/>
    <col min="10246" max="10246" width="15.28515625" style="78" customWidth="1"/>
    <col min="10247" max="10247" width="21.28515625" style="78" customWidth="1"/>
    <col min="10248" max="10248" width="9.140625" style="78"/>
    <col min="10249" max="10249" width="26.28515625" style="78" customWidth="1"/>
    <col min="10250" max="10250" width="16.5703125" style="78" customWidth="1"/>
    <col min="10251" max="10251" width="9.140625" style="78"/>
    <col min="10252" max="10252" width="13.85546875" style="78" customWidth="1"/>
    <col min="10253" max="10496" width="9.140625" style="78"/>
    <col min="10497" max="10497" width="7.42578125" style="78" customWidth="1"/>
    <col min="10498" max="10498" width="77.42578125" style="78" customWidth="1"/>
    <col min="10499" max="10499" width="10.5703125" style="78" customWidth="1"/>
    <col min="10500" max="10500" width="5.140625" style="78" customWidth="1"/>
    <col min="10501" max="10501" width="13" style="78" customWidth="1"/>
    <col min="10502" max="10502" width="15.28515625" style="78" customWidth="1"/>
    <col min="10503" max="10503" width="21.28515625" style="78" customWidth="1"/>
    <col min="10504" max="10504" width="9.140625" style="78"/>
    <col min="10505" max="10505" width="26.28515625" style="78" customWidth="1"/>
    <col min="10506" max="10506" width="16.5703125" style="78" customWidth="1"/>
    <col min="10507" max="10507" width="9.140625" style="78"/>
    <col min="10508" max="10508" width="13.85546875" style="78" customWidth="1"/>
    <col min="10509" max="10752" width="9.140625" style="78"/>
    <col min="10753" max="10753" width="7.42578125" style="78" customWidth="1"/>
    <col min="10754" max="10754" width="77.42578125" style="78" customWidth="1"/>
    <col min="10755" max="10755" width="10.5703125" style="78" customWidth="1"/>
    <col min="10756" max="10756" width="5.140625" style="78" customWidth="1"/>
    <col min="10757" max="10757" width="13" style="78" customWidth="1"/>
    <col min="10758" max="10758" width="15.28515625" style="78" customWidth="1"/>
    <col min="10759" max="10759" width="21.28515625" style="78" customWidth="1"/>
    <col min="10760" max="10760" width="9.140625" style="78"/>
    <col min="10761" max="10761" width="26.28515625" style="78" customWidth="1"/>
    <col min="10762" max="10762" width="16.5703125" style="78" customWidth="1"/>
    <col min="10763" max="10763" width="9.140625" style="78"/>
    <col min="10764" max="10764" width="13.85546875" style="78" customWidth="1"/>
    <col min="10765" max="11008" width="9.140625" style="78"/>
    <col min="11009" max="11009" width="7.42578125" style="78" customWidth="1"/>
    <col min="11010" max="11010" width="77.42578125" style="78" customWidth="1"/>
    <col min="11011" max="11011" width="10.5703125" style="78" customWidth="1"/>
    <col min="11012" max="11012" width="5.140625" style="78" customWidth="1"/>
    <col min="11013" max="11013" width="13" style="78" customWidth="1"/>
    <col min="11014" max="11014" width="15.28515625" style="78" customWidth="1"/>
    <col min="11015" max="11015" width="21.28515625" style="78" customWidth="1"/>
    <col min="11016" max="11016" width="9.140625" style="78"/>
    <col min="11017" max="11017" width="26.28515625" style="78" customWidth="1"/>
    <col min="11018" max="11018" width="16.5703125" style="78" customWidth="1"/>
    <col min="11019" max="11019" width="9.140625" style="78"/>
    <col min="11020" max="11020" width="13.85546875" style="78" customWidth="1"/>
    <col min="11021" max="11264" width="9.140625" style="78"/>
    <col min="11265" max="11265" width="7.42578125" style="78" customWidth="1"/>
    <col min="11266" max="11266" width="77.42578125" style="78" customWidth="1"/>
    <col min="11267" max="11267" width="10.5703125" style="78" customWidth="1"/>
    <col min="11268" max="11268" width="5.140625" style="78" customWidth="1"/>
    <col min="11269" max="11269" width="13" style="78" customWidth="1"/>
    <col min="11270" max="11270" width="15.28515625" style="78" customWidth="1"/>
    <col min="11271" max="11271" width="21.28515625" style="78" customWidth="1"/>
    <col min="11272" max="11272" width="9.140625" style="78"/>
    <col min="11273" max="11273" width="26.28515625" style="78" customWidth="1"/>
    <col min="11274" max="11274" width="16.5703125" style="78" customWidth="1"/>
    <col min="11275" max="11275" width="9.140625" style="78"/>
    <col min="11276" max="11276" width="13.85546875" style="78" customWidth="1"/>
    <col min="11277" max="11520" width="9.140625" style="78"/>
    <col min="11521" max="11521" width="7.42578125" style="78" customWidth="1"/>
    <col min="11522" max="11522" width="77.42578125" style="78" customWidth="1"/>
    <col min="11523" max="11523" width="10.5703125" style="78" customWidth="1"/>
    <col min="11524" max="11524" width="5.140625" style="78" customWidth="1"/>
    <col min="11525" max="11525" width="13" style="78" customWidth="1"/>
    <col min="11526" max="11526" width="15.28515625" style="78" customWidth="1"/>
    <col min="11527" max="11527" width="21.28515625" style="78" customWidth="1"/>
    <col min="11528" max="11528" width="9.140625" style="78"/>
    <col min="11529" max="11529" width="26.28515625" style="78" customWidth="1"/>
    <col min="11530" max="11530" width="16.5703125" style="78" customWidth="1"/>
    <col min="11531" max="11531" width="9.140625" style="78"/>
    <col min="11532" max="11532" width="13.85546875" style="78" customWidth="1"/>
    <col min="11533" max="11776" width="9.140625" style="78"/>
    <col min="11777" max="11777" width="7.42578125" style="78" customWidth="1"/>
    <col min="11778" max="11778" width="77.42578125" style="78" customWidth="1"/>
    <col min="11779" max="11779" width="10.5703125" style="78" customWidth="1"/>
    <col min="11780" max="11780" width="5.140625" style="78" customWidth="1"/>
    <col min="11781" max="11781" width="13" style="78" customWidth="1"/>
    <col min="11782" max="11782" width="15.28515625" style="78" customWidth="1"/>
    <col min="11783" max="11783" width="21.28515625" style="78" customWidth="1"/>
    <col min="11784" max="11784" width="9.140625" style="78"/>
    <col min="11785" max="11785" width="26.28515625" style="78" customWidth="1"/>
    <col min="11786" max="11786" width="16.5703125" style="78" customWidth="1"/>
    <col min="11787" max="11787" width="9.140625" style="78"/>
    <col min="11788" max="11788" width="13.85546875" style="78" customWidth="1"/>
    <col min="11789" max="12032" width="9.140625" style="78"/>
    <col min="12033" max="12033" width="7.42578125" style="78" customWidth="1"/>
    <col min="12034" max="12034" width="77.42578125" style="78" customWidth="1"/>
    <col min="12035" max="12035" width="10.5703125" style="78" customWidth="1"/>
    <col min="12036" max="12036" width="5.140625" style="78" customWidth="1"/>
    <col min="12037" max="12037" width="13" style="78" customWidth="1"/>
    <col min="12038" max="12038" width="15.28515625" style="78" customWidth="1"/>
    <col min="12039" max="12039" width="21.28515625" style="78" customWidth="1"/>
    <col min="12040" max="12040" width="9.140625" style="78"/>
    <col min="12041" max="12041" width="26.28515625" style="78" customWidth="1"/>
    <col min="12042" max="12042" width="16.5703125" style="78" customWidth="1"/>
    <col min="12043" max="12043" width="9.140625" style="78"/>
    <col min="12044" max="12044" width="13.85546875" style="78" customWidth="1"/>
    <col min="12045" max="12288" width="9.140625" style="78"/>
    <col min="12289" max="12289" width="7.42578125" style="78" customWidth="1"/>
    <col min="12290" max="12290" width="77.42578125" style="78" customWidth="1"/>
    <col min="12291" max="12291" width="10.5703125" style="78" customWidth="1"/>
    <col min="12292" max="12292" width="5.140625" style="78" customWidth="1"/>
    <col min="12293" max="12293" width="13" style="78" customWidth="1"/>
    <col min="12294" max="12294" width="15.28515625" style="78" customWidth="1"/>
    <col min="12295" max="12295" width="21.28515625" style="78" customWidth="1"/>
    <col min="12296" max="12296" width="9.140625" style="78"/>
    <col min="12297" max="12297" width="26.28515625" style="78" customWidth="1"/>
    <col min="12298" max="12298" width="16.5703125" style="78" customWidth="1"/>
    <col min="12299" max="12299" width="9.140625" style="78"/>
    <col min="12300" max="12300" width="13.85546875" style="78" customWidth="1"/>
    <col min="12301" max="12544" width="9.140625" style="78"/>
    <col min="12545" max="12545" width="7.42578125" style="78" customWidth="1"/>
    <col min="12546" max="12546" width="77.42578125" style="78" customWidth="1"/>
    <col min="12547" max="12547" width="10.5703125" style="78" customWidth="1"/>
    <col min="12548" max="12548" width="5.140625" style="78" customWidth="1"/>
    <col min="12549" max="12549" width="13" style="78" customWidth="1"/>
    <col min="12550" max="12550" width="15.28515625" style="78" customWidth="1"/>
    <col min="12551" max="12551" width="21.28515625" style="78" customWidth="1"/>
    <col min="12552" max="12552" width="9.140625" style="78"/>
    <col min="12553" max="12553" width="26.28515625" style="78" customWidth="1"/>
    <col min="12554" max="12554" width="16.5703125" style="78" customWidth="1"/>
    <col min="12555" max="12555" width="9.140625" style="78"/>
    <col min="12556" max="12556" width="13.85546875" style="78" customWidth="1"/>
    <col min="12557" max="12800" width="9.140625" style="78"/>
    <col min="12801" max="12801" width="7.42578125" style="78" customWidth="1"/>
    <col min="12802" max="12802" width="77.42578125" style="78" customWidth="1"/>
    <col min="12803" max="12803" width="10.5703125" style="78" customWidth="1"/>
    <col min="12804" max="12804" width="5.140625" style="78" customWidth="1"/>
    <col min="12805" max="12805" width="13" style="78" customWidth="1"/>
    <col min="12806" max="12806" width="15.28515625" style="78" customWidth="1"/>
    <col min="12807" max="12807" width="21.28515625" style="78" customWidth="1"/>
    <col min="12808" max="12808" width="9.140625" style="78"/>
    <col min="12809" max="12809" width="26.28515625" style="78" customWidth="1"/>
    <col min="12810" max="12810" width="16.5703125" style="78" customWidth="1"/>
    <col min="12811" max="12811" width="9.140625" style="78"/>
    <col min="12812" max="12812" width="13.85546875" style="78" customWidth="1"/>
    <col min="12813" max="13056" width="9.140625" style="78"/>
    <col min="13057" max="13057" width="7.42578125" style="78" customWidth="1"/>
    <col min="13058" max="13058" width="77.42578125" style="78" customWidth="1"/>
    <col min="13059" max="13059" width="10.5703125" style="78" customWidth="1"/>
    <col min="13060" max="13060" width="5.140625" style="78" customWidth="1"/>
    <col min="13061" max="13061" width="13" style="78" customWidth="1"/>
    <col min="13062" max="13062" width="15.28515625" style="78" customWidth="1"/>
    <col min="13063" max="13063" width="21.28515625" style="78" customWidth="1"/>
    <col min="13064" max="13064" width="9.140625" style="78"/>
    <col min="13065" max="13065" width="26.28515625" style="78" customWidth="1"/>
    <col min="13066" max="13066" width="16.5703125" style="78" customWidth="1"/>
    <col min="13067" max="13067" width="9.140625" style="78"/>
    <col min="13068" max="13068" width="13.85546875" style="78" customWidth="1"/>
    <col min="13069" max="13312" width="9.140625" style="78"/>
    <col min="13313" max="13313" width="7.42578125" style="78" customWidth="1"/>
    <col min="13314" max="13314" width="77.42578125" style="78" customWidth="1"/>
    <col min="13315" max="13315" width="10.5703125" style="78" customWidth="1"/>
    <col min="13316" max="13316" width="5.140625" style="78" customWidth="1"/>
    <col min="13317" max="13317" width="13" style="78" customWidth="1"/>
    <col min="13318" max="13318" width="15.28515625" style="78" customWidth="1"/>
    <col min="13319" max="13319" width="21.28515625" style="78" customWidth="1"/>
    <col min="13320" max="13320" width="9.140625" style="78"/>
    <col min="13321" max="13321" width="26.28515625" style="78" customWidth="1"/>
    <col min="13322" max="13322" width="16.5703125" style="78" customWidth="1"/>
    <col min="13323" max="13323" width="9.140625" style="78"/>
    <col min="13324" max="13324" width="13.85546875" style="78" customWidth="1"/>
    <col min="13325" max="13568" width="9.140625" style="78"/>
    <col min="13569" max="13569" width="7.42578125" style="78" customWidth="1"/>
    <col min="13570" max="13570" width="77.42578125" style="78" customWidth="1"/>
    <col min="13571" max="13571" width="10.5703125" style="78" customWidth="1"/>
    <col min="13572" max="13572" width="5.140625" style="78" customWidth="1"/>
    <col min="13573" max="13573" width="13" style="78" customWidth="1"/>
    <col min="13574" max="13574" width="15.28515625" style="78" customWidth="1"/>
    <col min="13575" max="13575" width="21.28515625" style="78" customWidth="1"/>
    <col min="13576" max="13576" width="9.140625" style="78"/>
    <col min="13577" max="13577" width="26.28515625" style="78" customWidth="1"/>
    <col min="13578" max="13578" width="16.5703125" style="78" customWidth="1"/>
    <col min="13579" max="13579" width="9.140625" style="78"/>
    <col min="13580" max="13580" width="13.85546875" style="78" customWidth="1"/>
    <col min="13581" max="13824" width="9.140625" style="78"/>
    <col min="13825" max="13825" width="7.42578125" style="78" customWidth="1"/>
    <col min="13826" max="13826" width="77.42578125" style="78" customWidth="1"/>
    <col min="13827" max="13827" width="10.5703125" style="78" customWidth="1"/>
    <col min="13828" max="13828" width="5.140625" style="78" customWidth="1"/>
    <col min="13829" max="13829" width="13" style="78" customWidth="1"/>
    <col min="13830" max="13830" width="15.28515625" style="78" customWidth="1"/>
    <col min="13831" max="13831" width="21.28515625" style="78" customWidth="1"/>
    <col min="13832" max="13832" width="9.140625" style="78"/>
    <col min="13833" max="13833" width="26.28515625" style="78" customWidth="1"/>
    <col min="13834" max="13834" width="16.5703125" style="78" customWidth="1"/>
    <col min="13835" max="13835" width="9.140625" style="78"/>
    <col min="13836" max="13836" width="13.85546875" style="78" customWidth="1"/>
    <col min="13837" max="14080" width="9.140625" style="78"/>
    <col min="14081" max="14081" width="7.42578125" style="78" customWidth="1"/>
    <col min="14082" max="14082" width="77.42578125" style="78" customWidth="1"/>
    <col min="14083" max="14083" width="10.5703125" style="78" customWidth="1"/>
    <col min="14084" max="14084" width="5.140625" style="78" customWidth="1"/>
    <col min="14085" max="14085" width="13" style="78" customWidth="1"/>
    <col min="14086" max="14086" width="15.28515625" style="78" customWidth="1"/>
    <col min="14087" max="14087" width="21.28515625" style="78" customWidth="1"/>
    <col min="14088" max="14088" width="9.140625" style="78"/>
    <col min="14089" max="14089" width="26.28515625" style="78" customWidth="1"/>
    <col min="14090" max="14090" width="16.5703125" style="78" customWidth="1"/>
    <col min="14091" max="14091" width="9.140625" style="78"/>
    <col min="14092" max="14092" width="13.85546875" style="78" customWidth="1"/>
    <col min="14093" max="14336" width="9.140625" style="78"/>
    <col min="14337" max="14337" width="7.42578125" style="78" customWidth="1"/>
    <col min="14338" max="14338" width="77.42578125" style="78" customWidth="1"/>
    <col min="14339" max="14339" width="10.5703125" style="78" customWidth="1"/>
    <col min="14340" max="14340" width="5.140625" style="78" customWidth="1"/>
    <col min="14341" max="14341" width="13" style="78" customWidth="1"/>
    <col min="14342" max="14342" width="15.28515625" style="78" customWidth="1"/>
    <col min="14343" max="14343" width="21.28515625" style="78" customWidth="1"/>
    <col min="14344" max="14344" width="9.140625" style="78"/>
    <col min="14345" max="14345" width="26.28515625" style="78" customWidth="1"/>
    <col min="14346" max="14346" width="16.5703125" style="78" customWidth="1"/>
    <col min="14347" max="14347" width="9.140625" style="78"/>
    <col min="14348" max="14348" width="13.85546875" style="78" customWidth="1"/>
    <col min="14349" max="14592" width="9.140625" style="78"/>
    <col min="14593" max="14593" width="7.42578125" style="78" customWidth="1"/>
    <col min="14594" max="14594" width="77.42578125" style="78" customWidth="1"/>
    <col min="14595" max="14595" width="10.5703125" style="78" customWidth="1"/>
    <col min="14596" max="14596" width="5.140625" style="78" customWidth="1"/>
    <col min="14597" max="14597" width="13" style="78" customWidth="1"/>
    <col min="14598" max="14598" width="15.28515625" style="78" customWidth="1"/>
    <col min="14599" max="14599" width="21.28515625" style="78" customWidth="1"/>
    <col min="14600" max="14600" width="9.140625" style="78"/>
    <col min="14601" max="14601" width="26.28515625" style="78" customWidth="1"/>
    <col min="14602" max="14602" width="16.5703125" style="78" customWidth="1"/>
    <col min="14603" max="14603" width="9.140625" style="78"/>
    <col min="14604" max="14604" width="13.85546875" style="78" customWidth="1"/>
    <col min="14605" max="14848" width="9.140625" style="78"/>
    <col min="14849" max="14849" width="7.42578125" style="78" customWidth="1"/>
    <col min="14850" max="14850" width="77.42578125" style="78" customWidth="1"/>
    <col min="14851" max="14851" width="10.5703125" style="78" customWidth="1"/>
    <col min="14852" max="14852" width="5.140625" style="78" customWidth="1"/>
    <col min="14853" max="14853" width="13" style="78" customWidth="1"/>
    <col min="14854" max="14854" width="15.28515625" style="78" customWidth="1"/>
    <col min="14855" max="14855" width="21.28515625" style="78" customWidth="1"/>
    <col min="14856" max="14856" width="9.140625" style="78"/>
    <col min="14857" max="14857" width="26.28515625" style="78" customWidth="1"/>
    <col min="14858" max="14858" width="16.5703125" style="78" customWidth="1"/>
    <col min="14859" max="14859" width="9.140625" style="78"/>
    <col min="14860" max="14860" width="13.85546875" style="78" customWidth="1"/>
    <col min="14861" max="15104" width="9.140625" style="78"/>
    <col min="15105" max="15105" width="7.42578125" style="78" customWidth="1"/>
    <col min="15106" max="15106" width="77.42578125" style="78" customWidth="1"/>
    <col min="15107" max="15107" width="10.5703125" style="78" customWidth="1"/>
    <col min="15108" max="15108" width="5.140625" style="78" customWidth="1"/>
    <col min="15109" max="15109" width="13" style="78" customWidth="1"/>
    <col min="15110" max="15110" width="15.28515625" style="78" customWidth="1"/>
    <col min="15111" max="15111" width="21.28515625" style="78" customWidth="1"/>
    <col min="15112" max="15112" width="9.140625" style="78"/>
    <col min="15113" max="15113" width="26.28515625" style="78" customWidth="1"/>
    <col min="15114" max="15114" width="16.5703125" style="78" customWidth="1"/>
    <col min="15115" max="15115" width="9.140625" style="78"/>
    <col min="15116" max="15116" width="13.85546875" style="78" customWidth="1"/>
    <col min="15117" max="15360" width="9.140625" style="78"/>
    <col min="15361" max="15361" width="7.42578125" style="78" customWidth="1"/>
    <col min="15362" max="15362" width="77.42578125" style="78" customWidth="1"/>
    <col min="15363" max="15363" width="10.5703125" style="78" customWidth="1"/>
    <col min="15364" max="15364" width="5.140625" style="78" customWidth="1"/>
    <col min="15365" max="15365" width="13" style="78" customWidth="1"/>
    <col min="15366" max="15366" width="15.28515625" style="78" customWidth="1"/>
    <col min="15367" max="15367" width="21.28515625" style="78" customWidth="1"/>
    <col min="15368" max="15368" width="9.140625" style="78"/>
    <col min="15369" max="15369" width="26.28515625" style="78" customWidth="1"/>
    <col min="15370" max="15370" width="16.5703125" style="78" customWidth="1"/>
    <col min="15371" max="15371" width="9.140625" style="78"/>
    <col min="15372" max="15372" width="13.85546875" style="78" customWidth="1"/>
    <col min="15373" max="15616" width="9.140625" style="78"/>
    <col min="15617" max="15617" width="7.42578125" style="78" customWidth="1"/>
    <col min="15618" max="15618" width="77.42578125" style="78" customWidth="1"/>
    <col min="15619" max="15619" width="10.5703125" style="78" customWidth="1"/>
    <col min="15620" max="15620" width="5.140625" style="78" customWidth="1"/>
    <col min="15621" max="15621" width="13" style="78" customWidth="1"/>
    <col min="15622" max="15622" width="15.28515625" style="78" customWidth="1"/>
    <col min="15623" max="15623" width="21.28515625" style="78" customWidth="1"/>
    <col min="15624" max="15624" width="9.140625" style="78"/>
    <col min="15625" max="15625" width="26.28515625" style="78" customWidth="1"/>
    <col min="15626" max="15626" width="16.5703125" style="78" customWidth="1"/>
    <col min="15627" max="15627" width="9.140625" style="78"/>
    <col min="15628" max="15628" width="13.85546875" style="78" customWidth="1"/>
    <col min="15629" max="15872" width="9.140625" style="78"/>
    <col min="15873" max="15873" width="7.42578125" style="78" customWidth="1"/>
    <col min="15874" max="15874" width="77.42578125" style="78" customWidth="1"/>
    <col min="15875" max="15875" width="10.5703125" style="78" customWidth="1"/>
    <col min="15876" max="15876" width="5.140625" style="78" customWidth="1"/>
    <col min="15877" max="15877" width="13" style="78" customWidth="1"/>
    <col min="15878" max="15878" width="15.28515625" style="78" customWidth="1"/>
    <col min="15879" max="15879" width="21.28515625" style="78" customWidth="1"/>
    <col min="15880" max="15880" width="9.140625" style="78"/>
    <col min="15881" max="15881" width="26.28515625" style="78" customWidth="1"/>
    <col min="15882" max="15882" width="16.5703125" style="78" customWidth="1"/>
    <col min="15883" max="15883" width="9.140625" style="78"/>
    <col min="15884" max="15884" width="13.85546875" style="78" customWidth="1"/>
    <col min="15885" max="16128" width="9.140625" style="78"/>
    <col min="16129" max="16129" width="7.42578125" style="78" customWidth="1"/>
    <col min="16130" max="16130" width="77.42578125" style="78" customWidth="1"/>
    <col min="16131" max="16131" width="10.5703125" style="78" customWidth="1"/>
    <col min="16132" max="16132" width="5.140625" style="78" customWidth="1"/>
    <col min="16133" max="16133" width="13" style="78" customWidth="1"/>
    <col min="16134" max="16134" width="15.28515625" style="78" customWidth="1"/>
    <col min="16135" max="16135" width="21.28515625" style="78" customWidth="1"/>
    <col min="16136" max="16136" width="9.140625" style="78"/>
    <col min="16137" max="16137" width="26.28515625" style="78" customWidth="1"/>
    <col min="16138" max="16138" width="16.5703125" style="78" customWidth="1"/>
    <col min="16139" max="16139" width="9.140625" style="78"/>
    <col min="16140" max="16140" width="13.85546875" style="78" customWidth="1"/>
    <col min="16141" max="16384" width="9.140625" style="78"/>
  </cols>
  <sheetData>
    <row r="1" spans="1:8" ht="29.25" customHeight="1">
      <c r="A1" s="193"/>
      <c r="B1" s="194"/>
      <c r="C1" s="194"/>
      <c r="D1" s="194"/>
      <c r="E1" s="194"/>
      <c r="F1" s="194"/>
      <c r="G1" s="194"/>
      <c r="H1" s="195"/>
    </row>
    <row r="2" spans="1:8" ht="29.25" customHeight="1">
      <c r="A2" s="196"/>
      <c r="B2" s="79"/>
      <c r="C2" s="80"/>
      <c r="D2" s="79"/>
      <c r="E2" s="79"/>
      <c r="F2" s="79"/>
      <c r="G2" s="79"/>
      <c r="H2" s="197"/>
    </row>
    <row r="3" spans="1:8" ht="29.25" customHeight="1">
      <c r="A3" s="198"/>
      <c r="B3" s="79"/>
      <c r="C3" s="80"/>
      <c r="D3" s="79"/>
      <c r="E3" s="79"/>
      <c r="F3" s="79"/>
      <c r="G3" s="79"/>
      <c r="H3" s="197"/>
    </row>
    <row r="4" spans="1:8" ht="29.25" customHeight="1">
      <c r="A4" s="536" t="s">
        <v>1126</v>
      </c>
      <c r="B4" s="537"/>
      <c r="C4" s="537"/>
      <c r="D4" s="537"/>
      <c r="E4" s="537"/>
      <c r="F4" s="537"/>
      <c r="G4" s="537"/>
      <c r="H4" s="538"/>
    </row>
    <row r="5" spans="1:8" ht="20.25">
      <c r="A5" s="539" t="s">
        <v>1127</v>
      </c>
      <c r="B5" s="540"/>
      <c r="C5" s="540"/>
      <c r="D5" s="540"/>
      <c r="E5" s="540"/>
      <c r="F5" s="540"/>
      <c r="G5" s="540"/>
      <c r="H5" s="541"/>
    </row>
    <row r="6" spans="1:8">
      <c r="A6" s="199"/>
      <c r="B6" s="81"/>
      <c r="C6" s="81"/>
      <c r="D6" s="81"/>
      <c r="E6" s="81"/>
      <c r="F6" s="81"/>
      <c r="G6" s="81"/>
      <c r="H6" s="200"/>
    </row>
    <row r="7" spans="1:8" ht="29.25" customHeight="1">
      <c r="A7" s="201"/>
      <c r="B7" s="82" t="s">
        <v>719</v>
      </c>
      <c r="C7" s="82"/>
      <c r="D7" s="82"/>
      <c r="E7" s="202"/>
      <c r="F7" s="82"/>
      <c r="G7" s="82" t="s">
        <v>720</v>
      </c>
      <c r="H7" s="203"/>
    </row>
    <row r="8" spans="1:8" ht="24" customHeight="1">
      <c r="A8" s="201"/>
      <c r="B8" s="542" t="s">
        <v>1110</v>
      </c>
      <c r="C8" s="542"/>
      <c r="D8" s="542"/>
      <c r="E8" s="542"/>
      <c r="F8" s="542"/>
      <c r="G8" s="542"/>
      <c r="H8" s="204"/>
    </row>
    <row r="9" spans="1:8" ht="19.5" customHeight="1">
      <c r="A9" s="201"/>
      <c r="B9" s="82" t="s">
        <v>1128</v>
      </c>
      <c r="C9" s="82"/>
      <c r="D9" s="82"/>
      <c r="E9" s="82"/>
      <c r="F9" s="82"/>
      <c r="G9" s="83"/>
      <c r="H9" s="205"/>
    </row>
    <row r="10" spans="1:8" ht="19.5" customHeight="1">
      <c r="A10" s="201"/>
      <c r="B10" s="82"/>
      <c r="C10" s="82"/>
      <c r="D10" s="82"/>
      <c r="E10" s="82"/>
      <c r="F10" s="82"/>
      <c r="G10" s="83"/>
      <c r="H10" s="205"/>
    </row>
    <row r="11" spans="1:8" ht="24.75" customHeight="1">
      <c r="A11" s="341" t="s">
        <v>2</v>
      </c>
      <c r="B11" s="1" t="s">
        <v>3</v>
      </c>
      <c r="C11" s="2" t="s">
        <v>4</v>
      </c>
      <c r="D11" s="2" t="s">
        <v>229</v>
      </c>
      <c r="E11" s="2" t="s">
        <v>6</v>
      </c>
      <c r="F11" s="3" t="s">
        <v>7</v>
      </c>
      <c r="G11" s="33" t="s">
        <v>8</v>
      </c>
      <c r="H11" s="206" t="s">
        <v>1013</v>
      </c>
    </row>
    <row r="12" spans="1:8" ht="20.100000000000001" customHeight="1">
      <c r="A12" s="207"/>
      <c r="B12" s="84"/>
      <c r="C12" s="85"/>
      <c r="D12" s="85"/>
      <c r="E12" s="85"/>
      <c r="F12" s="85"/>
      <c r="G12" s="85"/>
      <c r="H12" s="208"/>
    </row>
    <row r="13" spans="1:8" ht="20.100000000000001" customHeight="1">
      <c r="A13" s="209" t="s">
        <v>322</v>
      </c>
      <c r="B13" s="41" t="s">
        <v>321</v>
      </c>
      <c r="C13" s="49"/>
      <c r="D13" s="49"/>
      <c r="E13" s="49"/>
      <c r="F13" s="49"/>
      <c r="G13" s="49"/>
      <c r="H13" s="210"/>
    </row>
    <row r="14" spans="1:8" ht="20.100000000000001" customHeight="1">
      <c r="A14" s="211">
        <v>1</v>
      </c>
      <c r="B14" s="18" t="s">
        <v>148</v>
      </c>
      <c r="C14" s="42"/>
      <c r="D14" s="42"/>
      <c r="E14" s="49"/>
      <c r="F14" s="49"/>
      <c r="G14" s="49"/>
      <c r="H14" s="210"/>
    </row>
    <row r="15" spans="1:8" ht="45">
      <c r="A15" s="212">
        <f>A14+0.1</f>
        <v>1.1000000000000001</v>
      </c>
      <c r="B15" s="38" t="s">
        <v>1129</v>
      </c>
      <c r="C15" s="86">
        <v>1</v>
      </c>
      <c r="D15" s="86" t="s">
        <v>103</v>
      </c>
      <c r="E15" s="31"/>
      <c r="F15" s="87"/>
      <c r="G15" s="87"/>
      <c r="H15" s="210"/>
    </row>
    <row r="16" spans="1:8" ht="20.100000000000001" customHeight="1">
      <c r="A16" s="212">
        <f>A15+0.1</f>
        <v>1.2000000000000002</v>
      </c>
      <c r="B16" s="88" t="s">
        <v>10</v>
      </c>
      <c r="C16" s="86">
        <v>1</v>
      </c>
      <c r="D16" s="86" t="s">
        <v>103</v>
      </c>
      <c r="E16" s="31"/>
      <c r="F16" s="87"/>
      <c r="G16" s="87"/>
      <c r="H16" s="210"/>
    </row>
    <row r="17" spans="1:8" ht="20.100000000000001" customHeight="1">
      <c r="A17" s="212"/>
      <c r="B17" s="18" t="s">
        <v>411</v>
      </c>
      <c r="C17" s="18"/>
      <c r="D17" s="89"/>
      <c r="E17" s="18"/>
      <c r="F17" s="90"/>
      <c r="G17" s="91"/>
      <c r="H17" s="210"/>
    </row>
    <row r="18" spans="1:8" ht="20.100000000000001" customHeight="1">
      <c r="A18" s="212"/>
      <c r="B18" s="92"/>
      <c r="C18" s="92"/>
      <c r="D18" s="89"/>
      <c r="E18" s="92"/>
      <c r="F18" s="93"/>
      <c r="G18" s="93"/>
      <c r="H18" s="210"/>
    </row>
    <row r="19" spans="1:8" ht="20.100000000000001" customHeight="1">
      <c r="A19" s="213"/>
      <c r="B19" s="41" t="s">
        <v>419</v>
      </c>
      <c r="C19" s="94"/>
      <c r="D19" s="95"/>
      <c r="E19" s="96"/>
      <c r="F19" s="96"/>
      <c r="G19" s="96"/>
      <c r="H19" s="214"/>
    </row>
    <row r="20" spans="1:8" ht="20.100000000000001" customHeight="1">
      <c r="A20" s="211"/>
      <c r="B20" s="18"/>
      <c r="C20" s="49"/>
      <c r="D20" s="49"/>
      <c r="E20" s="49"/>
      <c r="F20" s="49"/>
      <c r="G20" s="49"/>
      <c r="H20" s="210"/>
    </row>
    <row r="21" spans="1:8" ht="20.25" customHeight="1">
      <c r="A21" s="209" t="s">
        <v>323</v>
      </c>
      <c r="B21" s="41" t="s">
        <v>342</v>
      </c>
      <c r="C21" s="49"/>
      <c r="D21" s="49"/>
      <c r="E21" s="49"/>
      <c r="F21" s="49"/>
      <c r="G21" s="49"/>
      <c r="H21" s="210"/>
    </row>
    <row r="22" spans="1:8" ht="20.25" customHeight="1">
      <c r="A22" s="212"/>
      <c r="B22" s="18" t="s">
        <v>241</v>
      </c>
      <c r="C22" s="49"/>
      <c r="D22" s="49"/>
      <c r="E22" s="49"/>
      <c r="F22" s="49"/>
      <c r="G22" s="49"/>
      <c r="H22" s="210"/>
    </row>
    <row r="23" spans="1:8" ht="20.25" customHeight="1">
      <c r="A23" s="215">
        <v>2</v>
      </c>
      <c r="B23" s="18" t="s">
        <v>9</v>
      </c>
      <c r="C23" s="97"/>
      <c r="D23" s="49"/>
      <c r="E23" s="97"/>
      <c r="F23" s="97"/>
      <c r="G23" s="49"/>
      <c r="H23" s="210"/>
    </row>
    <row r="24" spans="1:8" ht="20.25" customHeight="1">
      <c r="A24" s="212">
        <f>A23+0.1</f>
        <v>2.1</v>
      </c>
      <c r="B24" s="88" t="s">
        <v>12</v>
      </c>
      <c r="C24" s="98">
        <v>482.98</v>
      </c>
      <c r="D24" s="49" t="s">
        <v>13</v>
      </c>
      <c r="E24" s="99"/>
      <c r="F24" s="43"/>
      <c r="G24" s="31"/>
      <c r="H24" s="210"/>
    </row>
    <row r="25" spans="1:8" ht="20.25" customHeight="1">
      <c r="A25" s="212"/>
      <c r="B25" s="88" t="s">
        <v>420</v>
      </c>
      <c r="C25" s="88"/>
      <c r="D25" s="9"/>
      <c r="E25" s="88"/>
      <c r="F25" s="100"/>
      <c r="G25" s="101"/>
      <c r="H25" s="210"/>
    </row>
    <row r="26" spans="1:8" ht="20.25" customHeight="1">
      <c r="A26" s="215">
        <v>3</v>
      </c>
      <c r="B26" s="18" t="s">
        <v>14</v>
      </c>
      <c r="C26" s="97"/>
      <c r="D26" s="49" t="s">
        <v>15</v>
      </c>
      <c r="E26" s="97"/>
      <c r="F26" s="97"/>
      <c r="G26" s="49"/>
      <c r="H26" s="210"/>
    </row>
    <row r="27" spans="1:8" ht="20.25" customHeight="1">
      <c r="A27" s="212">
        <f t="shared" ref="A27:A30" si="0">A26+0.1</f>
        <v>3.1</v>
      </c>
      <c r="B27" s="88" t="s">
        <v>18</v>
      </c>
      <c r="C27" s="97">
        <v>448.68900000000002</v>
      </c>
      <c r="D27" s="49" t="s">
        <v>17</v>
      </c>
      <c r="E27" s="43"/>
      <c r="F27" s="43"/>
      <c r="G27" s="31"/>
      <c r="H27" s="210"/>
    </row>
    <row r="28" spans="1:8" ht="20.25" customHeight="1">
      <c r="A28" s="212">
        <f t="shared" si="0"/>
        <v>3.2</v>
      </c>
      <c r="B28" s="88" t="s">
        <v>19</v>
      </c>
      <c r="C28" s="97">
        <v>408.05400000000003</v>
      </c>
      <c r="D28" s="49" t="s">
        <v>17</v>
      </c>
      <c r="E28" s="43"/>
      <c r="F28" s="43"/>
      <c r="G28" s="31"/>
      <c r="H28" s="210"/>
    </row>
    <row r="29" spans="1:8" ht="20.25" customHeight="1">
      <c r="A29" s="212">
        <f t="shared" si="0"/>
        <v>3.3000000000000003</v>
      </c>
      <c r="B29" s="88" t="s">
        <v>20</v>
      </c>
      <c r="C29" s="97">
        <v>307.99799999999999</v>
      </c>
      <c r="D29" s="49" t="s">
        <v>17</v>
      </c>
      <c r="E29" s="43"/>
      <c r="F29" s="43"/>
      <c r="G29" s="31"/>
      <c r="H29" s="210"/>
    </row>
    <row r="30" spans="1:8" ht="20.25" customHeight="1">
      <c r="A30" s="212">
        <f t="shared" si="0"/>
        <v>3.4000000000000004</v>
      </c>
      <c r="B30" s="88" t="s">
        <v>21</v>
      </c>
      <c r="C30" s="97">
        <v>583.29570000000001</v>
      </c>
      <c r="D30" s="49" t="s">
        <v>17</v>
      </c>
      <c r="E30" s="43"/>
      <c r="F30" s="43"/>
      <c r="G30" s="31"/>
      <c r="H30" s="210"/>
    </row>
    <row r="31" spans="1:8" ht="20.25" customHeight="1">
      <c r="A31" s="212"/>
      <c r="B31" s="88" t="s">
        <v>420</v>
      </c>
      <c r="C31" s="88"/>
      <c r="D31" s="9"/>
      <c r="E31" s="88"/>
      <c r="F31" s="100"/>
      <c r="G31" s="101"/>
      <c r="H31" s="210"/>
    </row>
    <row r="32" spans="1:8" ht="20.25" customHeight="1">
      <c r="A32" s="215">
        <v>4</v>
      </c>
      <c r="B32" s="18" t="s">
        <v>440</v>
      </c>
      <c r="C32" s="97"/>
      <c r="D32" s="49" t="s">
        <v>15</v>
      </c>
      <c r="E32" s="97"/>
      <c r="F32" s="97"/>
      <c r="G32" s="49"/>
      <c r="H32" s="210"/>
    </row>
    <row r="33" spans="1:8" ht="20.25" customHeight="1">
      <c r="A33" s="212">
        <f t="shared" ref="A33:A41" si="1">A32+0.1</f>
        <v>4.0999999999999996</v>
      </c>
      <c r="B33" s="88" t="s">
        <v>22</v>
      </c>
      <c r="C33" s="97">
        <v>12.749500000000003</v>
      </c>
      <c r="D33" s="49" t="s">
        <v>23</v>
      </c>
      <c r="E33" s="43"/>
      <c r="F33" s="43"/>
      <c r="G33" s="31"/>
      <c r="H33" s="210"/>
    </row>
    <row r="34" spans="1:8" ht="20.25" customHeight="1">
      <c r="A34" s="212">
        <f t="shared" si="1"/>
        <v>4.1999999999999993</v>
      </c>
      <c r="B34" s="88" t="s">
        <v>24</v>
      </c>
      <c r="C34" s="97">
        <v>28.314000000000004</v>
      </c>
      <c r="D34" s="49" t="s">
        <v>23</v>
      </c>
      <c r="E34" s="43"/>
      <c r="F34" s="43"/>
      <c r="G34" s="31"/>
      <c r="H34" s="210"/>
    </row>
    <row r="35" spans="1:8" ht="20.25" customHeight="1">
      <c r="A35" s="212">
        <f t="shared" si="1"/>
        <v>4.2999999999999989</v>
      </c>
      <c r="B35" s="88" t="s">
        <v>25</v>
      </c>
      <c r="C35" s="97">
        <v>31.103999999999999</v>
      </c>
      <c r="D35" s="49" t="s">
        <v>23</v>
      </c>
      <c r="E35" s="43"/>
      <c r="F35" s="43"/>
      <c r="G35" s="31"/>
      <c r="H35" s="210"/>
    </row>
    <row r="36" spans="1:8" ht="20.25" customHeight="1">
      <c r="A36" s="212">
        <f t="shared" si="1"/>
        <v>4.3999999999999986</v>
      </c>
      <c r="B36" s="88" t="s">
        <v>26</v>
      </c>
      <c r="C36" s="97">
        <v>10.432499999999999</v>
      </c>
      <c r="D36" s="49" t="s">
        <v>23</v>
      </c>
      <c r="E36" s="43"/>
      <c r="F36" s="43"/>
      <c r="G36" s="31"/>
      <c r="H36" s="210"/>
    </row>
    <row r="37" spans="1:8" ht="20.25" customHeight="1">
      <c r="A37" s="212">
        <f t="shared" si="1"/>
        <v>4.4999999999999982</v>
      </c>
      <c r="B37" s="88" t="s">
        <v>27</v>
      </c>
      <c r="C37" s="97">
        <v>6.149</v>
      </c>
      <c r="D37" s="49" t="s">
        <v>23</v>
      </c>
      <c r="E37" s="43"/>
      <c r="F37" s="43"/>
      <c r="G37" s="31"/>
      <c r="H37" s="210"/>
    </row>
    <row r="38" spans="1:8" ht="20.25" customHeight="1">
      <c r="A38" s="212">
        <f t="shared" si="1"/>
        <v>4.5999999999999979</v>
      </c>
      <c r="B38" s="88" t="s">
        <v>28</v>
      </c>
      <c r="C38" s="97">
        <v>10.334999999999999</v>
      </c>
      <c r="D38" s="49" t="s">
        <v>23</v>
      </c>
      <c r="E38" s="43"/>
      <c r="F38" s="43"/>
      <c r="G38" s="31"/>
      <c r="H38" s="210"/>
    </row>
    <row r="39" spans="1:8" ht="20.25" customHeight="1">
      <c r="A39" s="212">
        <f t="shared" si="1"/>
        <v>4.6999999999999975</v>
      </c>
      <c r="B39" s="88" t="s">
        <v>29</v>
      </c>
      <c r="C39" s="97">
        <v>12.6</v>
      </c>
      <c r="D39" s="49" t="s">
        <v>23</v>
      </c>
      <c r="E39" s="43"/>
      <c r="F39" s="43"/>
      <c r="G39" s="31"/>
      <c r="H39" s="210"/>
    </row>
    <row r="40" spans="1:8" ht="20.25" customHeight="1">
      <c r="A40" s="212">
        <f t="shared" si="1"/>
        <v>4.7999999999999972</v>
      </c>
      <c r="B40" s="88" t="s">
        <v>30</v>
      </c>
      <c r="C40" s="97">
        <v>3.7180000000000009</v>
      </c>
      <c r="D40" s="49" t="s">
        <v>23</v>
      </c>
      <c r="E40" s="43"/>
      <c r="F40" s="43"/>
      <c r="G40" s="31"/>
      <c r="H40" s="210"/>
    </row>
    <row r="41" spans="1:8" ht="20.25" customHeight="1">
      <c r="A41" s="212">
        <f t="shared" si="1"/>
        <v>4.8999999999999968</v>
      </c>
      <c r="B41" s="88" t="s">
        <v>31</v>
      </c>
      <c r="C41" s="97">
        <v>17.199000000000002</v>
      </c>
      <c r="D41" s="49" t="s">
        <v>23</v>
      </c>
      <c r="E41" s="43"/>
      <c r="F41" s="43"/>
      <c r="G41" s="31"/>
      <c r="H41" s="210"/>
    </row>
    <row r="42" spans="1:8" ht="20.25" customHeight="1">
      <c r="A42" s="216">
        <v>4.0999999999999996</v>
      </c>
      <c r="B42" s="88" t="s">
        <v>32</v>
      </c>
      <c r="C42" s="97">
        <v>6.0975000000000001</v>
      </c>
      <c r="D42" s="49" t="s">
        <v>23</v>
      </c>
      <c r="E42" s="43"/>
      <c r="F42" s="43"/>
      <c r="G42" s="31"/>
      <c r="H42" s="210"/>
    </row>
    <row r="43" spans="1:8" ht="20.25" customHeight="1">
      <c r="A43" s="216">
        <f>A42+0.01</f>
        <v>4.1099999999999994</v>
      </c>
      <c r="B43" s="88" t="s">
        <v>33</v>
      </c>
      <c r="C43" s="97">
        <v>1.0125</v>
      </c>
      <c r="D43" s="49" t="s">
        <v>23</v>
      </c>
      <c r="E43" s="43"/>
      <c r="F43" s="43"/>
      <c r="G43" s="31"/>
      <c r="H43" s="210"/>
    </row>
    <row r="44" spans="1:8" ht="20.25" customHeight="1">
      <c r="A44" s="216">
        <f t="shared" ref="A44:A79" si="2">A43+0.01</f>
        <v>4.1199999999999992</v>
      </c>
      <c r="B44" s="88" t="s">
        <v>34</v>
      </c>
      <c r="C44" s="97">
        <v>0.97999999999999987</v>
      </c>
      <c r="D44" s="49" t="s">
        <v>23</v>
      </c>
      <c r="E44" s="43"/>
      <c r="F44" s="43"/>
      <c r="G44" s="31"/>
      <c r="H44" s="210"/>
    </row>
    <row r="45" spans="1:8" ht="20.25" customHeight="1">
      <c r="A45" s="216">
        <f t="shared" si="2"/>
        <v>4.129999999999999</v>
      </c>
      <c r="B45" s="88" t="s">
        <v>35</v>
      </c>
      <c r="C45" s="97">
        <v>11.73</v>
      </c>
      <c r="D45" s="49" t="s">
        <v>23</v>
      </c>
      <c r="E45" s="43"/>
      <c r="F45" s="43"/>
      <c r="G45" s="31"/>
      <c r="H45" s="210"/>
    </row>
    <row r="46" spans="1:8" ht="20.25" customHeight="1">
      <c r="A46" s="216">
        <f t="shared" si="2"/>
        <v>4.1399999999999988</v>
      </c>
      <c r="B46" s="88" t="s">
        <v>36</v>
      </c>
      <c r="C46" s="97">
        <v>8.9249999999999989</v>
      </c>
      <c r="D46" s="49" t="s">
        <v>23</v>
      </c>
      <c r="E46" s="43"/>
      <c r="F46" s="43"/>
      <c r="G46" s="31"/>
      <c r="H46" s="210"/>
    </row>
    <row r="47" spans="1:8" ht="20.25" customHeight="1">
      <c r="A47" s="216">
        <f t="shared" si="2"/>
        <v>4.1499999999999986</v>
      </c>
      <c r="B47" s="88" t="s">
        <v>37</v>
      </c>
      <c r="C47" s="97">
        <v>3.3149999999999999</v>
      </c>
      <c r="D47" s="49" t="s">
        <v>38</v>
      </c>
      <c r="E47" s="43"/>
      <c r="F47" s="43"/>
      <c r="G47" s="31"/>
      <c r="H47" s="210"/>
    </row>
    <row r="48" spans="1:8" ht="20.25" customHeight="1">
      <c r="A48" s="216">
        <f t="shared" si="2"/>
        <v>4.1599999999999984</v>
      </c>
      <c r="B48" s="88" t="s">
        <v>39</v>
      </c>
      <c r="C48" s="97">
        <v>2.04</v>
      </c>
      <c r="D48" s="49" t="s">
        <v>38</v>
      </c>
      <c r="E48" s="43"/>
      <c r="F48" s="43"/>
      <c r="G48" s="31"/>
      <c r="H48" s="210"/>
    </row>
    <row r="49" spans="1:8" ht="20.25" customHeight="1">
      <c r="A49" s="216">
        <f t="shared" si="2"/>
        <v>4.1699999999999982</v>
      </c>
      <c r="B49" s="88" t="s">
        <v>40</v>
      </c>
      <c r="C49" s="97">
        <v>1.7000000000000002</v>
      </c>
      <c r="D49" s="49" t="s">
        <v>38</v>
      </c>
      <c r="E49" s="43"/>
      <c r="F49" s="43"/>
      <c r="G49" s="31"/>
      <c r="H49" s="210"/>
    </row>
    <row r="50" spans="1:8" ht="20.25" customHeight="1">
      <c r="A50" s="216">
        <f t="shared" si="2"/>
        <v>4.1799999999999979</v>
      </c>
      <c r="B50" s="88" t="s">
        <v>41</v>
      </c>
      <c r="C50" s="97">
        <v>1.02</v>
      </c>
      <c r="D50" s="49" t="s">
        <v>38</v>
      </c>
      <c r="E50" s="43"/>
      <c r="F50" s="43"/>
      <c r="G50" s="31"/>
      <c r="H50" s="210"/>
    </row>
    <row r="51" spans="1:8" ht="20.25" customHeight="1">
      <c r="A51" s="216">
        <f t="shared" si="2"/>
        <v>4.1899999999999977</v>
      </c>
      <c r="B51" s="88" t="s">
        <v>42</v>
      </c>
      <c r="C51" s="97">
        <v>0.38250000000000001</v>
      </c>
      <c r="D51" s="49" t="s">
        <v>38</v>
      </c>
      <c r="E51" s="43"/>
      <c r="F51" s="43"/>
      <c r="G51" s="31"/>
      <c r="H51" s="210"/>
    </row>
    <row r="52" spans="1:8" ht="20.25" customHeight="1">
      <c r="A52" s="216">
        <f t="shared" si="2"/>
        <v>4.1999999999999975</v>
      </c>
      <c r="B52" s="88" t="s">
        <v>43</v>
      </c>
      <c r="C52" s="97">
        <v>2</v>
      </c>
      <c r="D52" s="49" t="s">
        <v>38</v>
      </c>
      <c r="E52" s="43"/>
      <c r="F52" s="43"/>
      <c r="G52" s="31"/>
      <c r="H52" s="210"/>
    </row>
    <row r="53" spans="1:8" ht="20.25" customHeight="1">
      <c r="A53" s="216">
        <f t="shared" si="2"/>
        <v>4.2099999999999973</v>
      </c>
      <c r="B53" s="88" t="s">
        <v>44</v>
      </c>
      <c r="C53" s="97">
        <v>2.8</v>
      </c>
      <c r="D53" s="49" t="s">
        <v>38</v>
      </c>
      <c r="E53" s="43"/>
      <c r="F53" s="43"/>
      <c r="G53" s="31"/>
      <c r="H53" s="210"/>
    </row>
    <row r="54" spans="1:8" ht="20.25" customHeight="1">
      <c r="A54" s="216">
        <f t="shared" si="2"/>
        <v>4.2199999999999971</v>
      </c>
      <c r="B54" s="88" t="s">
        <v>45</v>
      </c>
      <c r="C54" s="97">
        <v>4.3899999999999997</v>
      </c>
      <c r="D54" s="49" t="s">
        <v>38</v>
      </c>
      <c r="E54" s="43"/>
      <c r="F54" s="43"/>
      <c r="G54" s="31"/>
      <c r="H54" s="210"/>
    </row>
    <row r="55" spans="1:8" ht="20.25" customHeight="1">
      <c r="A55" s="216">
        <f t="shared" si="2"/>
        <v>4.2299999999999969</v>
      </c>
      <c r="B55" s="88" t="s">
        <v>46</v>
      </c>
      <c r="C55" s="97">
        <v>4.13</v>
      </c>
      <c r="D55" s="49" t="s">
        <v>38</v>
      </c>
      <c r="E55" s="43"/>
      <c r="F55" s="43"/>
      <c r="G55" s="31"/>
      <c r="H55" s="210"/>
    </row>
    <row r="56" spans="1:8" ht="20.25" customHeight="1">
      <c r="A56" s="216">
        <f t="shared" si="2"/>
        <v>4.2399999999999967</v>
      </c>
      <c r="B56" s="88" t="s">
        <v>47</v>
      </c>
      <c r="C56" s="97">
        <v>0.51</v>
      </c>
      <c r="D56" s="49" t="s">
        <v>23</v>
      </c>
      <c r="E56" s="43"/>
      <c r="F56" s="43"/>
      <c r="G56" s="31"/>
      <c r="H56" s="210"/>
    </row>
    <row r="57" spans="1:8" ht="20.25" customHeight="1">
      <c r="A57" s="216">
        <f t="shared" si="2"/>
        <v>4.2499999999999964</v>
      </c>
      <c r="B57" s="88" t="s">
        <v>1130</v>
      </c>
      <c r="C57" s="97">
        <v>1.39</v>
      </c>
      <c r="D57" s="49" t="s">
        <v>23</v>
      </c>
      <c r="E57" s="43"/>
      <c r="F57" s="43"/>
      <c r="G57" s="31"/>
      <c r="H57" s="210"/>
    </row>
    <row r="58" spans="1:8" ht="20.25" customHeight="1">
      <c r="A58" s="216">
        <f t="shared" si="2"/>
        <v>4.2599999999999962</v>
      </c>
      <c r="B58" s="88" t="s">
        <v>48</v>
      </c>
      <c r="C58" s="97">
        <v>0.88</v>
      </c>
      <c r="D58" s="49" t="s">
        <v>23</v>
      </c>
      <c r="E58" s="43"/>
      <c r="F58" s="43"/>
      <c r="G58" s="31"/>
      <c r="H58" s="210"/>
    </row>
    <row r="59" spans="1:8" ht="20.25" customHeight="1">
      <c r="A59" s="216">
        <f t="shared" si="2"/>
        <v>4.269999999999996</v>
      </c>
      <c r="B59" s="88" t="s">
        <v>49</v>
      </c>
      <c r="C59" s="97">
        <v>0.88</v>
      </c>
      <c r="D59" s="49" t="s">
        <v>23</v>
      </c>
      <c r="E59" s="43"/>
      <c r="F59" s="43"/>
      <c r="G59" s="31"/>
      <c r="H59" s="210"/>
    </row>
    <row r="60" spans="1:8" ht="20.25" customHeight="1">
      <c r="A60" s="216">
        <f t="shared" si="2"/>
        <v>4.2799999999999958</v>
      </c>
      <c r="B60" s="88" t="s">
        <v>1131</v>
      </c>
      <c r="C60" s="97">
        <v>1.39</v>
      </c>
      <c r="D60" s="49" t="s">
        <v>23</v>
      </c>
      <c r="E60" s="43"/>
      <c r="F60" s="43"/>
      <c r="G60" s="31"/>
      <c r="H60" s="210"/>
    </row>
    <row r="61" spans="1:8" ht="20.25" customHeight="1">
      <c r="A61" s="216">
        <f t="shared" si="2"/>
        <v>4.2899999999999956</v>
      </c>
      <c r="B61" s="88" t="s">
        <v>1132</v>
      </c>
      <c r="C61" s="97">
        <v>2.33</v>
      </c>
      <c r="D61" s="49" t="s">
        <v>23</v>
      </c>
      <c r="E61" s="43"/>
      <c r="F61" s="43"/>
      <c r="G61" s="31"/>
      <c r="H61" s="210"/>
    </row>
    <row r="62" spans="1:8" ht="20.25" customHeight="1">
      <c r="A62" s="216">
        <f t="shared" si="2"/>
        <v>4.2999999999999954</v>
      </c>
      <c r="B62" s="88" t="s">
        <v>1133</v>
      </c>
      <c r="C62" s="97">
        <v>1.59</v>
      </c>
      <c r="D62" s="49" t="s">
        <v>23</v>
      </c>
      <c r="E62" s="43"/>
      <c r="F62" s="43"/>
      <c r="G62" s="31"/>
      <c r="H62" s="210"/>
    </row>
    <row r="63" spans="1:8" ht="20.25" customHeight="1">
      <c r="A63" s="216">
        <f t="shared" si="2"/>
        <v>4.3099999999999952</v>
      </c>
      <c r="B63" s="88" t="s">
        <v>1134</v>
      </c>
      <c r="C63" s="97">
        <v>1.17</v>
      </c>
      <c r="D63" s="49" t="s">
        <v>23</v>
      </c>
      <c r="E63" s="43"/>
      <c r="F63" s="43"/>
      <c r="G63" s="31"/>
      <c r="H63" s="210"/>
    </row>
    <row r="64" spans="1:8" ht="20.25" customHeight="1">
      <c r="A64" s="216">
        <f t="shared" si="2"/>
        <v>4.319999999999995</v>
      </c>
      <c r="B64" s="88" t="s">
        <v>1135</v>
      </c>
      <c r="C64" s="97">
        <v>0.56999999999999995</v>
      </c>
      <c r="D64" s="49" t="s">
        <v>23</v>
      </c>
      <c r="E64" s="43"/>
      <c r="F64" s="43"/>
      <c r="G64" s="31"/>
      <c r="H64" s="210"/>
    </row>
    <row r="65" spans="1:8" ht="20.25" customHeight="1">
      <c r="A65" s="216">
        <f t="shared" si="2"/>
        <v>4.3299999999999947</v>
      </c>
      <c r="B65" s="88" t="s">
        <v>1136</v>
      </c>
      <c r="C65" s="97">
        <v>0.93</v>
      </c>
      <c r="D65" s="49" t="s">
        <v>23</v>
      </c>
      <c r="E65" s="43"/>
      <c r="F65" s="43"/>
      <c r="G65" s="31"/>
      <c r="H65" s="210"/>
    </row>
    <row r="66" spans="1:8" ht="20.25" customHeight="1" thickBot="1">
      <c r="A66" s="260">
        <f t="shared" si="2"/>
        <v>4.3399999999999945</v>
      </c>
      <c r="B66" s="261" t="s">
        <v>1137</v>
      </c>
      <c r="C66" s="262">
        <v>4.42</v>
      </c>
      <c r="D66" s="263" t="s">
        <v>23</v>
      </c>
      <c r="E66" s="264"/>
      <c r="F66" s="264"/>
      <c r="G66" s="265"/>
      <c r="H66" s="266"/>
    </row>
    <row r="67" spans="1:8" ht="20.25" customHeight="1">
      <c r="A67" s="267">
        <f t="shared" si="2"/>
        <v>4.3499999999999943</v>
      </c>
      <c r="B67" s="268" t="s">
        <v>1138</v>
      </c>
      <c r="C67" s="269">
        <v>3.45</v>
      </c>
      <c r="D67" s="270" t="s">
        <v>23</v>
      </c>
      <c r="E67" s="271"/>
      <c r="F67" s="271"/>
      <c r="G67" s="272"/>
      <c r="H67" s="273"/>
    </row>
    <row r="68" spans="1:8" ht="20.25" customHeight="1">
      <c r="A68" s="216">
        <f t="shared" si="2"/>
        <v>4.3599999999999941</v>
      </c>
      <c r="B68" s="88" t="s">
        <v>1139</v>
      </c>
      <c r="C68" s="97">
        <v>3.45</v>
      </c>
      <c r="D68" s="49" t="s">
        <v>23</v>
      </c>
      <c r="E68" s="43"/>
      <c r="F68" s="43"/>
      <c r="G68" s="31"/>
      <c r="H68" s="210"/>
    </row>
    <row r="69" spans="1:8" ht="20.25" customHeight="1">
      <c r="A69" s="216">
        <f t="shared" si="2"/>
        <v>4.3699999999999939</v>
      </c>
      <c r="B69" s="88" t="s">
        <v>1140</v>
      </c>
      <c r="C69" s="97">
        <v>0.91</v>
      </c>
      <c r="D69" s="49" t="s">
        <v>23</v>
      </c>
      <c r="E69" s="43"/>
      <c r="F69" s="43"/>
      <c r="G69" s="31"/>
      <c r="H69" s="210"/>
    </row>
    <row r="70" spans="1:8" ht="20.25" customHeight="1">
      <c r="A70" s="216">
        <f t="shared" si="2"/>
        <v>4.3799999999999937</v>
      </c>
      <c r="B70" s="88" t="s">
        <v>1141</v>
      </c>
      <c r="C70" s="97">
        <v>4.84</v>
      </c>
      <c r="D70" s="49" t="s">
        <v>23</v>
      </c>
      <c r="E70" s="43"/>
      <c r="F70" s="43"/>
      <c r="G70" s="31"/>
      <c r="H70" s="210"/>
    </row>
    <row r="71" spans="1:8" ht="20.25" customHeight="1">
      <c r="A71" s="216">
        <f t="shared" si="2"/>
        <v>4.3899999999999935</v>
      </c>
      <c r="B71" s="38" t="s">
        <v>50</v>
      </c>
      <c r="C71" s="97">
        <v>43.08</v>
      </c>
      <c r="D71" s="49" t="s">
        <v>23</v>
      </c>
      <c r="E71" s="43"/>
      <c r="F71" s="43"/>
      <c r="G71" s="31"/>
      <c r="H71" s="210"/>
    </row>
    <row r="72" spans="1:8" ht="20.25" customHeight="1">
      <c r="A72" s="216">
        <f t="shared" si="2"/>
        <v>4.3999999999999932</v>
      </c>
      <c r="B72" s="38" t="s">
        <v>51</v>
      </c>
      <c r="C72" s="97">
        <v>5.87</v>
      </c>
      <c r="D72" s="49" t="s">
        <v>23</v>
      </c>
      <c r="E72" s="43"/>
      <c r="F72" s="43"/>
      <c r="G72" s="31"/>
      <c r="H72" s="210"/>
    </row>
    <row r="73" spans="1:8" ht="20.25" customHeight="1">
      <c r="A73" s="216">
        <f t="shared" si="2"/>
        <v>4.409999999999993</v>
      </c>
      <c r="B73" s="38" t="s">
        <v>52</v>
      </c>
      <c r="C73" s="97">
        <v>0.12</v>
      </c>
      <c r="D73" s="49" t="s">
        <v>23</v>
      </c>
      <c r="E73" s="43"/>
      <c r="F73" s="43"/>
      <c r="G73" s="31"/>
      <c r="H73" s="210"/>
    </row>
    <row r="74" spans="1:8" ht="20.25" customHeight="1">
      <c r="A74" s="216">
        <f t="shared" si="2"/>
        <v>4.4199999999999928</v>
      </c>
      <c r="B74" s="38" t="s">
        <v>53</v>
      </c>
      <c r="C74" s="97">
        <v>4.107149999999999</v>
      </c>
      <c r="D74" s="49" t="s">
        <v>23</v>
      </c>
      <c r="E74" s="43"/>
      <c r="F74" s="43"/>
      <c r="G74" s="31"/>
      <c r="H74" s="210"/>
    </row>
    <row r="75" spans="1:8" ht="33" customHeight="1">
      <c r="A75" s="216">
        <f t="shared" si="2"/>
        <v>4.4299999999999926</v>
      </c>
      <c r="B75" s="38" t="s">
        <v>54</v>
      </c>
      <c r="C75" s="97">
        <v>6.84</v>
      </c>
      <c r="D75" s="49" t="s">
        <v>23</v>
      </c>
      <c r="E75" s="43"/>
      <c r="F75" s="43"/>
      <c r="G75" s="31"/>
      <c r="H75" s="210"/>
    </row>
    <row r="76" spans="1:8" ht="21.75" customHeight="1">
      <c r="A76" s="216">
        <f t="shared" si="2"/>
        <v>4.4399999999999924</v>
      </c>
      <c r="B76" s="38" t="s">
        <v>55</v>
      </c>
      <c r="C76" s="97">
        <v>36.6</v>
      </c>
      <c r="D76" s="49" t="s">
        <v>56</v>
      </c>
      <c r="E76" s="43"/>
      <c r="F76" s="43"/>
      <c r="G76" s="31"/>
      <c r="H76" s="210"/>
    </row>
    <row r="77" spans="1:8" ht="21.75" customHeight="1">
      <c r="A77" s="216">
        <f t="shared" si="2"/>
        <v>4.4499999999999922</v>
      </c>
      <c r="B77" s="38" t="s">
        <v>57</v>
      </c>
      <c r="C77" s="97">
        <v>29.95</v>
      </c>
      <c r="D77" s="49" t="s">
        <v>56</v>
      </c>
      <c r="E77" s="43"/>
      <c r="F77" s="43"/>
      <c r="G77" s="31"/>
      <c r="H77" s="210"/>
    </row>
    <row r="78" spans="1:8" ht="20.25" customHeight="1">
      <c r="A78" s="216">
        <f t="shared" si="2"/>
        <v>4.459999999999992</v>
      </c>
      <c r="B78" s="38" t="s">
        <v>58</v>
      </c>
      <c r="C78" s="97">
        <v>57.94</v>
      </c>
      <c r="D78" s="49" t="s">
        <v>11</v>
      </c>
      <c r="E78" s="43"/>
      <c r="F78" s="43"/>
      <c r="G78" s="31"/>
      <c r="H78" s="210"/>
    </row>
    <row r="79" spans="1:8" ht="20.25" customHeight="1">
      <c r="A79" s="216">
        <f t="shared" si="2"/>
        <v>4.4699999999999918</v>
      </c>
      <c r="B79" s="38" t="s">
        <v>59</v>
      </c>
      <c r="C79" s="97">
        <v>54.13</v>
      </c>
      <c r="D79" s="49" t="s">
        <v>23</v>
      </c>
      <c r="E79" s="43"/>
      <c r="F79" s="43"/>
      <c r="G79" s="31"/>
      <c r="H79" s="210"/>
    </row>
    <row r="80" spans="1:8" ht="20.25" customHeight="1">
      <c r="A80" s="216"/>
      <c r="B80" s="88" t="s">
        <v>420</v>
      </c>
      <c r="C80" s="88"/>
      <c r="D80" s="9"/>
      <c r="E80" s="88"/>
      <c r="F80" s="100"/>
      <c r="G80" s="101"/>
      <c r="H80" s="210"/>
    </row>
    <row r="81" spans="1:8" ht="20.25" customHeight="1">
      <c r="A81" s="215">
        <v>5</v>
      </c>
      <c r="B81" s="18" t="s">
        <v>266</v>
      </c>
      <c r="C81" s="97"/>
      <c r="D81" s="49"/>
      <c r="E81" s="97"/>
      <c r="F81" s="43"/>
      <c r="G81" s="31"/>
      <c r="H81" s="210"/>
    </row>
    <row r="82" spans="1:8" ht="31.5" customHeight="1">
      <c r="A82" s="212">
        <f t="shared" ref="A82:A84" si="3">A81+0.1</f>
        <v>5.0999999999999996</v>
      </c>
      <c r="B82" s="38" t="s">
        <v>1142</v>
      </c>
      <c r="C82" s="97">
        <v>548.98350000000005</v>
      </c>
      <c r="D82" s="49" t="s">
        <v>61</v>
      </c>
      <c r="E82" s="43"/>
      <c r="F82" s="43"/>
      <c r="G82" s="31"/>
      <c r="H82" s="210"/>
    </row>
    <row r="83" spans="1:8" ht="20.25" customHeight="1">
      <c r="A83" s="212">
        <f t="shared" si="3"/>
        <v>5.1999999999999993</v>
      </c>
      <c r="B83" s="88" t="s">
        <v>62</v>
      </c>
      <c r="C83" s="97">
        <v>16.472000000000001</v>
      </c>
      <c r="D83" s="49" t="s">
        <v>61</v>
      </c>
      <c r="E83" s="43"/>
      <c r="F83" s="43"/>
      <c r="G83" s="31"/>
      <c r="H83" s="210"/>
    </row>
    <row r="84" spans="1:8" ht="20.25" customHeight="1">
      <c r="A84" s="212">
        <f t="shared" si="3"/>
        <v>5.2999999999999989</v>
      </c>
      <c r="B84" s="88" t="s">
        <v>752</v>
      </c>
      <c r="C84" s="97">
        <v>22.016000000000002</v>
      </c>
      <c r="D84" s="49" t="s">
        <v>61</v>
      </c>
      <c r="E84" s="43"/>
      <c r="F84" s="43"/>
      <c r="G84" s="31"/>
      <c r="H84" s="210"/>
    </row>
    <row r="85" spans="1:8" ht="20.25" customHeight="1">
      <c r="A85" s="212"/>
      <c r="B85" s="88" t="s">
        <v>420</v>
      </c>
      <c r="C85" s="88"/>
      <c r="D85" s="9"/>
      <c r="E85" s="88"/>
      <c r="F85" s="100"/>
      <c r="G85" s="101"/>
      <c r="H85" s="210"/>
    </row>
    <row r="86" spans="1:8" ht="20.25" customHeight="1">
      <c r="A86" s="215">
        <v>6</v>
      </c>
      <c r="B86" s="18" t="s">
        <v>469</v>
      </c>
      <c r="C86" s="97"/>
      <c r="D86" s="49"/>
      <c r="E86" s="97"/>
      <c r="F86" s="43"/>
      <c r="G86" s="31"/>
      <c r="H86" s="210"/>
    </row>
    <row r="87" spans="1:8" ht="20.25" customHeight="1">
      <c r="A87" s="212">
        <f t="shared" ref="A87:A91" si="4">A86+0.1</f>
        <v>6.1</v>
      </c>
      <c r="B87" s="88" t="s">
        <v>63</v>
      </c>
      <c r="C87" s="97">
        <v>1072.3279999999997</v>
      </c>
      <c r="D87" s="49" t="s">
        <v>61</v>
      </c>
      <c r="E87" s="43"/>
      <c r="F87" s="43"/>
      <c r="G87" s="31"/>
      <c r="H87" s="210"/>
    </row>
    <row r="88" spans="1:8" ht="20.25" customHeight="1">
      <c r="A88" s="212">
        <f t="shared" si="4"/>
        <v>6.1999999999999993</v>
      </c>
      <c r="B88" s="88" t="s">
        <v>64</v>
      </c>
      <c r="C88" s="97">
        <v>814.26850000000013</v>
      </c>
      <c r="D88" s="49" t="s">
        <v>61</v>
      </c>
      <c r="E88" s="43"/>
      <c r="F88" s="43"/>
      <c r="G88" s="31"/>
      <c r="H88" s="210"/>
    </row>
    <row r="89" spans="1:8" ht="20.25" customHeight="1">
      <c r="A89" s="212">
        <f t="shared" si="4"/>
        <v>6.2999999999999989</v>
      </c>
      <c r="B89" s="88" t="s">
        <v>65</v>
      </c>
      <c r="C89" s="97">
        <v>173.70750000000001</v>
      </c>
      <c r="D89" s="49" t="s">
        <v>61</v>
      </c>
      <c r="E89" s="43"/>
      <c r="F89" s="43"/>
      <c r="G89" s="31"/>
      <c r="H89" s="210"/>
    </row>
    <row r="90" spans="1:8" ht="20.25" customHeight="1">
      <c r="A90" s="212">
        <f t="shared" si="4"/>
        <v>6.3999999999999986</v>
      </c>
      <c r="B90" s="88" t="s">
        <v>66</v>
      </c>
      <c r="C90" s="97">
        <v>1072.3279999999997</v>
      </c>
      <c r="D90" s="49" t="s">
        <v>61</v>
      </c>
      <c r="E90" s="43"/>
      <c r="F90" s="43"/>
      <c r="G90" s="31"/>
      <c r="H90" s="210"/>
    </row>
    <row r="91" spans="1:8" ht="20.25" customHeight="1">
      <c r="A91" s="212">
        <f t="shared" si="4"/>
        <v>6.4999999999999982</v>
      </c>
      <c r="B91" s="88" t="s">
        <v>67</v>
      </c>
      <c r="C91" s="97">
        <v>1537.7900000000002</v>
      </c>
      <c r="D91" s="49" t="s">
        <v>68</v>
      </c>
      <c r="E91" s="43"/>
      <c r="F91" s="43"/>
      <c r="G91" s="31"/>
      <c r="H91" s="210"/>
    </row>
    <row r="92" spans="1:8" ht="20.25" customHeight="1">
      <c r="A92" s="212"/>
      <c r="B92" s="88" t="s">
        <v>420</v>
      </c>
      <c r="C92" s="88"/>
      <c r="D92" s="9"/>
      <c r="E92" s="88"/>
      <c r="F92" s="100"/>
      <c r="G92" s="101"/>
      <c r="H92" s="210"/>
    </row>
    <row r="93" spans="1:8" ht="20.25" customHeight="1">
      <c r="A93" s="215">
        <v>7</v>
      </c>
      <c r="B93" s="18" t="s">
        <v>470</v>
      </c>
      <c r="C93" s="97"/>
      <c r="D93" s="49"/>
      <c r="E93" s="97"/>
      <c r="F93" s="43"/>
      <c r="G93" s="31"/>
      <c r="H93" s="210"/>
    </row>
    <row r="94" spans="1:8" ht="20.25" customHeight="1">
      <c r="A94" s="212">
        <f t="shared" ref="A94:A97" si="5">A93+0.1</f>
        <v>7.1</v>
      </c>
      <c r="B94" s="88" t="s">
        <v>69</v>
      </c>
      <c r="C94" s="97">
        <v>43.860000000000007</v>
      </c>
      <c r="D94" s="49" t="s">
        <v>23</v>
      </c>
      <c r="E94" s="43"/>
      <c r="F94" s="43"/>
      <c r="G94" s="31"/>
      <c r="H94" s="210"/>
    </row>
    <row r="95" spans="1:8" ht="20.25" customHeight="1">
      <c r="A95" s="419">
        <f t="shared" si="5"/>
        <v>7.1999999999999993</v>
      </c>
      <c r="B95" s="420" t="s">
        <v>70</v>
      </c>
      <c r="C95" s="421">
        <v>383.70000000000005</v>
      </c>
      <c r="D95" s="422" t="s">
        <v>61</v>
      </c>
      <c r="E95" s="43"/>
      <c r="F95" s="43"/>
      <c r="G95" s="31"/>
      <c r="H95" s="210"/>
    </row>
    <row r="96" spans="1:8" ht="49.5" customHeight="1">
      <c r="A96" s="419">
        <f t="shared" si="5"/>
        <v>7.2999999999999989</v>
      </c>
      <c r="B96" s="420" t="s">
        <v>1143</v>
      </c>
      <c r="C96" s="421">
        <v>54.900000000000006</v>
      </c>
      <c r="D96" s="422" t="s">
        <v>61</v>
      </c>
      <c r="E96" s="43"/>
      <c r="F96" s="43"/>
      <c r="G96" s="31"/>
      <c r="H96" s="210"/>
    </row>
    <row r="97" spans="1:8" ht="33" customHeight="1">
      <c r="A97" s="423">
        <f t="shared" si="5"/>
        <v>7.3999999999999986</v>
      </c>
      <c r="B97" s="424" t="s">
        <v>1144</v>
      </c>
      <c r="C97" s="425">
        <v>62.69</v>
      </c>
      <c r="D97" s="426" t="s">
        <v>56</v>
      </c>
      <c r="E97" s="43"/>
      <c r="F97" s="43"/>
      <c r="G97" s="31"/>
      <c r="H97" s="210"/>
    </row>
    <row r="98" spans="1:8" ht="20.25" customHeight="1">
      <c r="A98" s="212"/>
      <c r="B98" s="88" t="s">
        <v>420</v>
      </c>
      <c r="C98" s="88"/>
      <c r="D98" s="9"/>
      <c r="E98" s="88"/>
      <c r="F98" s="100"/>
      <c r="G98" s="101"/>
      <c r="H98" s="210"/>
    </row>
    <row r="99" spans="1:8" ht="20.25" customHeight="1">
      <c r="A99" s="215">
        <v>8</v>
      </c>
      <c r="B99" s="18" t="s">
        <v>71</v>
      </c>
      <c r="C99" s="97"/>
      <c r="D99" s="49"/>
      <c r="E99" s="97"/>
      <c r="F99" s="43"/>
      <c r="G99" s="31"/>
      <c r="H99" s="210"/>
    </row>
    <row r="100" spans="1:8" ht="67.5" customHeight="1">
      <c r="A100" s="431">
        <f t="shared" ref="A100" si="6">A99+0.1</f>
        <v>8.1</v>
      </c>
      <c r="B100" s="435" t="s">
        <v>1145</v>
      </c>
      <c r="C100" s="433">
        <v>60.709999999999994</v>
      </c>
      <c r="D100" s="434" t="s">
        <v>61</v>
      </c>
      <c r="E100" s="43"/>
      <c r="F100" s="43"/>
      <c r="G100" s="31"/>
      <c r="H100" s="210"/>
    </row>
    <row r="101" spans="1:8" ht="20.25" customHeight="1">
      <c r="A101" s="212"/>
      <c r="B101" s="88" t="s">
        <v>420</v>
      </c>
      <c r="C101" s="88"/>
      <c r="D101" s="9"/>
      <c r="E101" s="88"/>
      <c r="F101" s="100"/>
      <c r="G101" s="101"/>
      <c r="H101" s="210"/>
    </row>
    <row r="102" spans="1:8" ht="20.25" customHeight="1">
      <c r="A102" s="215">
        <v>9</v>
      </c>
      <c r="B102" s="18" t="s">
        <v>473</v>
      </c>
      <c r="C102" s="97"/>
      <c r="D102" s="49"/>
      <c r="E102" s="97"/>
      <c r="F102" s="43"/>
      <c r="G102" s="31"/>
      <c r="H102" s="210"/>
    </row>
    <row r="103" spans="1:8" ht="20.25" customHeight="1">
      <c r="A103" s="431">
        <f t="shared" ref="A103:A104" si="7">A102+0.1</f>
        <v>9.1</v>
      </c>
      <c r="B103" s="432" t="s">
        <v>72</v>
      </c>
      <c r="C103" s="433">
        <v>41.14</v>
      </c>
      <c r="D103" s="434" t="s">
        <v>68</v>
      </c>
      <c r="E103" s="43"/>
      <c r="F103" s="43"/>
      <c r="G103" s="31"/>
      <c r="H103" s="210"/>
    </row>
    <row r="104" spans="1:8" ht="20.25" customHeight="1">
      <c r="A104" s="431">
        <f t="shared" si="7"/>
        <v>9.1999999999999993</v>
      </c>
      <c r="B104" s="432" t="s">
        <v>73</v>
      </c>
      <c r="C104" s="433">
        <v>11.42</v>
      </c>
      <c r="D104" s="434" t="s">
        <v>61</v>
      </c>
      <c r="E104" s="43"/>
      <c r="F104" s="43"/>
      <c r="G104" s="31"/>
      <c r="H104" s="210"/>
    </row>
    <row r="105" spans="1:8" ht="20.25" customHeight="1">
      <c r="A105" s="212"/>
      <c r="B105" s="88" t="s">
        <v>420</v>
      </c>
      <c r="C105" s="88"/>
      <c r="D105" s="9"/>
      <c r="E105" s="88"/>
      <c r="F105" s="100"/>
      <c r="G105" s="101"/>
      <c r="H105" s="210"/>
    </row>
    <row r="106" spans="1:8" ht="20.25" customHeight="1">
      <c r="A106" s="215">
        <v>10</v>
      </c>
      <c r="B106" s="18" t="s">
        <v>1146</v>
      </c>
      <c r="C106" s="97"/>
      <c r="D106" s="49"/>
      <c r="E106" s="97"/>
      <c r="F106" s="43"/>
      <c r="G106" s="31"/>
      <c r="H106" s="210"/>
    </row>
    <row r="107" spans="1:8" ht="35.25" customHeight="1">
      <c r="A107" s="212">
        <f t="shared" ref="A107:A109" si="8">A106+0.1</f>
        <v>10.1</v>
      </c>
      <c r="B107" s="38" t="s">
        <v>1147</v>
      </c>
      <c r="C107" s="97">
        <v>58.301999999999992</v>
      </c>
      <c r="D107" s="49" t="s">
        <v>61</v>
      </c>
      <c r="E107" s="43"/>
      <c r="F107" s="43"/>
      <c r="G107" s="31"/>
      <c r="H107" s="210"/>
    </row>
    <row r="108" spans="1:8" ht="20.25" customHeight="1">
      <c r="A108" s="212">
        <f t="shared" si="8"/>
        <v>10.199999999999999</v>
      </c>
      <c r="B108" s="38" t="s">
        <v>74</v>
      </c>
      <c r="C108" s="97">
        <v>21.12</v>
      </c>
      <c r="D108" s="49" t="s">
        <v>61</v>
      </c>
      <c r="E108" s="43"/>
      <c r="F108" s="43"/>
      <c r="G108" s="31"/>
      <c r="H108" s="210"/>
    </row>
    <row r="109" spans="1:8" ht="20.25" customHeight="1">
      <c r="A109" s="212">
        <f t="shared" si="8"/>
        <v>10.299999999999999</v>
      </c>
      <c r="B109" s="117" t="s">
        <v>75</v>
      </c>
      <c r="C109" s="97">
        <v>86.335000000000008</v>
      </c>
      <c r="D109" s="49" t="s">
        <v>61</v>
      </c>
      <c r="E109" s="43"/>
      <c r="F109" s="43"/>
      <c r="G109" s="31"/>
      <c r="H109" s="210"/>
    </row>
    <row r="110" spans="1:8" ht="20.25" customHeight="1">
      <c r="A110" s="212"/>
      <c r="B110" s="88" t="s">
        <v>420</v>
      </c>
      <c r="C110" s="88"/>
      <c r="D110" s="9"/>
      <c r="E110" s="88"/>
      <c r="F110" s="100"/>
      <c r="G110" s="101"/>
      <c r="H110" s="210"/>
    </row>
    <row r="111" spans="1:8" ht="20.25" customHeight="1">
      <c r="A111" s="215">
        <v>11</v>
      </c>
      <c r="B111" s="18" t="s">
        <v>76</v>
      </c>
      <c r="C111" s="97"/>
      <c r="D111" s="49"/>
      <c r="E111" s="43"/>
      <c r="F111" s="43"/>
      <c r="G111" s="31"/>
      <c r="H111" s="210"/>
    </row>
    <row r="112" spans="1:8" ht="20.25" customHeight="1">
      <c r="A112" s="212">
        <f t="shared" ref="A112" si="9">A111+0.1</f>
        <v>11.1</v>
      </c>
      <c r="B112" s="88" t="s">
        <v>77</v>
      </c>
      <c r="C112" s="97">
        <v>3</v>
      </c>
      <c r="D112" s="49" t="s">
        <v>608</v>
      </c>
      <c r="E112" s="43"/>
      <c r="F112" s="43"/>
      <c r="G112" s="31"/>
      <c r="H112" s="210"/>
    </row>
    <row r="113" spans="1:8" ht="20.25" customHeight="1">
      <c r="A113" s="212"/>
      <c r="B113" s="88" t="s">
        <v>420</v>
      </c>
      <c r="C113" s="88"/>
      <c r="D113" s="9"/>
      <c r="E113" s="88"/>
      <c r="F113" s="100"/>
      <c r="G113" s="101"/>
      <c r="H113" s="210"/>
    </row>
    <row r="114" spans="1:8" ht="20.25" customHeight="1">
      <c r="A114" s="215">
        <v>12</v>
      </c>
      <c r="B114" s="18" t="s">
        <v>78</v>
      </c>
      <c r="C114" s="97"/>
      <c r="D114" s="49"/>
      <c r="E114" s="97"/>
      <c r="F114" s="43"/>
      <c r="G114" s="31"/>
      <c r="H114" s="210"/>
    </row>
    <row r="115" spans="1:8" ht="20.25" customHeight="1" thickBot="1">
      <c r="A115" s="427">
        <f t="shared" ref="A115:A116" si="10">A114+0.1</f>
        <v>12.1</v>
      </c>
      <c r="B115" s="428" t="s">
        <v>79</v>
      </c>
      <c r="C115" s="429">
        <v>48.4</v>
      </c>
      <c r="D115" s="430" t="s">
        <v>61</v>
      </c>
      <c r="E115" s="264"/>
      <c r="F115" s="264"/>
      <c r="G115" s="265"/>
      <c r="H115" s="266"/>
    </row>
    <row r="116" spans="1:8" ht="33.75" customHeight="1">
      <c r="A116" s="275">
        <f t="shared" si="10"/>
        <v>12.2</v>
      </c>
      <c r="B116" s="276" t="s">
        <v>80</v>
      </c>
      <c r="C116" s="269">
        <v>28.245000000000001</v>
      </c>
      <c r="D116" s="270" t="s">
        <v>81</v>
      </c>
      <c r="E116" s="271"/>
      <c r="F116" s="271"/>
      <c r="G116" s="272"/>
      <c r="H116" s="273"/>
    </row>
    <row r="117" spans="1:8" ht="20.25" customHeight="1">
      <c r="A117" s="212"/>
      <c r="B117" s="88" t="s">
        <v>420</v>
      </c>
      <c r="C117" s="88"/>
      <c r="D117" s="9"/>
      <c r="E117" s="88"/>
      <c r="F117" s="100"/>
      <c r="G117" s="101"/>
      <c r="H117" s="210"/>
    </row>
    <row r="118" spans="1:8" ht="20.25" customHeight="1">
      <c r="A118" s="215">
        <v>13</v>
      </c>
      <c r="B118" s="18" t="s">
        <v>260</v>
      </c>
      <c r="C118" s="97"/>
      <c r="D118" s="49"/>
      <c r="E118" s="97"/>
      <c r="F118" s="43"/>
      <c r="G118" s="31"/>
      <c r="H118" s="210"/>
    </row>
    <row r="119" spans="1:8" ht="20.25" customHeight="1">
      <c r="A119" s="212">
        <f t="shared" ref="A119:A122" si="11">A118+0.1</f>
        <v>13.1</v>
      </c>
      <c r="B119" s="88" t="s">
        <v>83</v>
      </c>
      <c r="C119" s="97">
        <v>1829.2880000000005</v>
      </c>
      <c r="D119" s="49" t="s">
        <v>11</v>
      </c>
      <c r="E119" s="43"/>
      <c r="F119" s="43"/>
      <c r="G119" s="31"/>
      <c r="H119" s="210"/>
    </row>
    <row r="120" spans="1:8" ht="20.25" customHeight="1">
      <c r="A120" s="431">
        <f t="shared" si="11"/>
        <v>13.2</v>
      </c>
      <c r="B120" s="432" t="s">
        <v>84</v>
      </c>
      <c r="C120" s="433">
        <v>1496.3880000000004</v>
      </c>
      <c r="D120" s="434" t="s">
        <v>11</v>
      </c>
      <c r="E120" s="43"/>
      <c r="F120" s="43"/>
      <c r="G120" s="31"/>
      <c r="H120" s="210"/>
    </row>
    <row r="121" spans="1:8" ht="20.25" customHeight="1">
      <c r="A121" s="212">
        <f t="shared" si="11"/>
        <v>13.299999999999999</v>
      </c>
      <c r="B121" s="88" t="s">
        <v>85</v>
      </c>
      <c r="C121" s="97">
        <v>332.9</v>
      </c>
      <c r="D121" s="49" t="s">
        <v>11</v>
      </c>
      <c r="E121" s="43"/>
      <c r="F121" s="43"/>
      <c r="G121" s="31"/>
      <c r="H121" s="210"/>
    </row>
    <row r="122" spans="1:8" ht="20.25" customHeight="1">
      <c r="A122" s="212">
        <f t="shared" si="11"/>
        <v>13.399999999999999</v>
      </c>
      <c r="B122" s="88" t="s">
        <v>86</v>
      </c>
      <c r="C122" s="97">
        <v>331.51400000000001</v>
      </c>
      <c r="D122" s="49" t="s">
        <v>11</v>
      </c>
      <c r="E122" s="43"/>
      <c r="F122" s="43"/>
      <c r="G122" s="31"/>
      <c r="H122" s="210"/>
    </row>
    <row r="123" spans="1:8" ht="20.25" customHeight="1">
      <c r="A123" s="212"/>
      <c r="B123" s="88" t="s">
        <v>420</v>
      </c>
      <c r="C123" s="88"/>
      <c r="D123" s="9"/>
      <c r="E123" s="88"/>
      <c r="F123" s="100"/>
      <c r="G123" s="101"/>
      <c r="H123" s="210"/>
    </row>
    <row r="124" spans="1:8" ht="20.25" customHeight="1">
      <c r="A124" s="215">
        <v>14</v>
      </c>
      <c r="B124" s="18" t="s">
        <v>87</v>
      </c>
      <c r="C124" s="97"/>
      <c r="D124" s="49"/>
      <c r="E124" s="97"/>
      <c r="F124" s="43"/>
      <c r="G124" s="31"/>
      <c r="H124" s="210"/>
    </row>
    <row r="125" spans="1:8" ht="20.25" customHeight="1">
      <c r="A125" s="212">
        <f t="shared" ref="A125:A131" si="12">A124+0.1</f>
        <v>14.1</v>
      </c>
      <c r="B125" s="88" t="s">
        <v>88</v>
      </c>
      <c r="C125" s="97">
        <v>1</v>
      </c>
      <c r="D125" s="49" t="s">
        <v>608</v>
      </c>
      <c r="E125" s="43"/>
      <c r="F125" s="43"/>
      <c r="G125" s="31"/>
      <c r="H125" s="210"/>
    </row>
    <row r="126" spans="1:8" ht="20.25" customHeight="1">
      <c r="A126" s="212">
        <f t="shared" si="12"/>
        <v>14.2</v>
      </c>
      <c r="B126" s="88" t="s">
        <v>1148</v>
      </c>
      <c r="C126" s="97">
        <v>51.34</v>
      </c>
      <c r="D126" s="49" t="s">
        <v>11</v>
      </c>
      <c r="E126" s="43"/>
      <c r="F126" s="43"/>
      <c r="G126" s="31"/>
      <c r="H126" s="210"/>
    </row>
    <row r="127" spans="1:8" ht="20.25" customHeight="1">
      <c r="A127" s="212">
        <f t="shared" si="12"/>
        <v>14.299999999999999</v>
      </c>
      <c r="B127" s="88" t="s">
        <v>89</v>
      </c>
      <c r="C127" s="97">
        <v>1.78</v>
      </c>
      <c r="D127" s="49" t="s">
        <v>11</v>
      </c>
      <c r="E127" s="43"/>
      <c r="F127" s="43"/>
      <c r="G127" s="31"/>
      <c r="H127" s="210"/>
    </row>
    <row r="128" spans="1:8" ht="20.25" customHeight="1">
      <c r="A128" s="212">
        <f t="shared" si="12"/>
        <v>14.399999999999999</v>
      </c>
      <c r="B128" s="38" t="s">
        <v>90</v>
      </c>
      <c r="C128" s="97">
        <v>1831.0400000000002</v>
      </c>
      <c r="D128" s="49" t="s">
        <v>91</v>
      </c>
      <c r="E128" s="43"/>
      <c r="F128" s="43"/>
      <c r="G128" s="31"/>
      <c r="H128" s="210"/>
    </row>
    <row r="129" spans="1:8" ht="20.25" customHeight="1">
      <c r="A129" s="431">
        <f t="shared" si="12"/>
        <v>14.499999999999998</v>
      </c>
      <c r="B129" s="435" t="s">
        <v>92</v>
      </c>
      <c r="C129" s="433">
        <v>20.83</v>
      </c>
      <c r="D129" s="434" t="s">
        <v>11</v>
      </c>
      <c r="E129" s="43"/>
      <c r="F129" s="43"/>
      <c r="G129" s="31"/>
      <c r="H129" s="210"/>
    </row>
    <row r="130" spans="1:8" ht="20.25" customHeight="1">
      <c r="A130" s="431">
        <f t="shared" si="12"/>
        <v>14.599999999999998</v>
      </c>
      <c r="B130" s="432" t="s">
        <v>93</v>
      </c>
      <c r="C130" s="433">
        <v>104.75</v>
      </c>
      <c r="D130" s="434" t="s">
        <v>91</v>
      </c>
      <c r="E130" s="43"/>
      <c r="F130" s="43"/>
      <c r="G130" s="31"/>
      <c r="H130" s="210"/>
    </row>
    <row r="131" spans="1:8" ht="20.25" customHeight="1">
      <c r="A131" s="212">
        <f t="shared" si="12"/>
        <v>14.699999999999998</v>
      </c>
      <c r="B131" s="88" t="s">
        <v>753</v>
      </c>
      <c r="C131" s="97">
        <v>7.3000000000000007</v>
      </c>
      <c r="D131" s="49" t="s">
        <v>91</v>
      </c>
      <c r="E131" s="43"/>
      <c r="F131" s="43"/>
      <c r="G131" s="31"/>
      <c r="H131" s="210"/>
    </row>
    <row r="132" spans="1:8" ht="20.25" customHeight="1">
      <c r="A132" s="212"/>
      <c r="B132" s="88" t="s">
        <v>420</v>
      </c>
      <c r="C132" s="88"/>
      <c r="D132" s="9"/>
      <c r="E132" s="88"/>
      <c r="F132" s="100"/>
      <c r="G132" s="101"/>
      <c r="H132" s="210"/>
    </row>
    <row r="133" spans="1:8" ht="20.25" customHeight="1">
      <c r="A133" s="215">
        <v>15</v>
      </c>
      <c r="B133" s="18" t="s">
        <v>95</v>
      </c>
      <c r="C133" s="97"/>
      <c r="D133" s="49"/>
      <c r="E133" s="97"/>
      <c r="F133" s="43"/>
      <c r="G133" s="31"/>
      <c r="H133" s="210"/>
    </row>
    <row r="134" spans="1:8" ht="20.25" customHeight="1">
      <c r="A134" s="212">
        <f t="shared" ref="A134:A142" si="13">A133+0.1</f>
        <v>15.1</v>
      </c>
      <c r="B134" s="88" t="s">
        <v>96</v>
      </c>
      <c r="C134" s="97">
        <v>3.77</v>
      </c>
      <c r="D134" s="49" t="s">
        <v>38</v>
      </c>
      <c r="E134" s="43"/>
      <c r="F134" s="43"/>
      <c r="G134" s="31"/>
      <c r="H134" s="210"/>
    </row>
    <row r="135" spans="1:8" ht="20.25" customHeight="1">
      <c r="A135" s="212">
        <f t="shared" si="13"/>
        <v>15.2</v>
      </c>
      <c r="B135" s="88" t="s">
        <v>19</v>
      </c>
      <c r="C135" s="97">
        <v>3.85</v>
      </c>
      <c r="D135" s="49" t="s">
        <v>38</v>
      </c>
      <c r="E135" s="43"/>
      <c r="F135" s="43"/>
      <c r="G135" s="31"/>
      <c r="H135" s="210"/>
    </row>
    <row r="136" spans="1:8" ht="20.25" customHeight="1">
      <c r="A136" s="212">
        <f t="shared" si="13"/>
        <v>15.299999999999999</v>
      </c>
      <c r="B136" s="88" t="s">
        <v>97</v>
      </c>
      <c r="C136" s="97">
        <v>1.61</v>
      </c>
      <c r="D136" s="49" t="s">
        <v>38</v>
      </c>
      <c r="E136" s="43"/>
      <c r="F136" s="43"/>
      <c r="G136" s="31"/>
      <c r="H136" s="210"/>
    </row>
    <row r="137" spans="1:8" ht="20.25" customHeight="1">
      <c r="A137" s="212">
        <f t="shared" si="13"/>
        <v>15.399999999999999</v>
      </c>
      <c r="B137" s="88" t="s">
        <v>98</v>
      </c>
      <c r="C137" s="97">
        <v>7.22</v>
      </c>
      <c r="D137" s="49" t="s">
        <v>11</v>
      </c>
      <c r="E137" s="43"/>
      <c r="F137" s="43"/>
      <c r="G137" s="31"/>
      <c r="H137" s="210"/>
    </row>
    <row r="138" spans="1:8" ht="20.25" customHeight="1">
      <c r="A138" s="212">
        <f t="shared" si="13"/>
        <v>15.499999999999998</v>
      </c>
      <c r="B138" s="88" t="s">
        <v>99</v>
      </c>
      <c r="C138" s="97">
        <v>2.57</v>
      </c>
      <c r="D138" s="49" t="s">
        <v>11</v>
      </c>
      <c r="E138" s="43"/>
      <c r="F138" s="43"/>
      <c r="G138" s="31"/>
      <c r="H138" s="210"/>
    </row>
    <row r="139" spans="1:8" ht="33" customHeight="1">
      <c r="A139" s="212">
        <f t="shared" si="13"/>
        <v>15.599999999999998</v>
      </c>
      <c r="B139" s="38" t="s">
        <v>100</v>
      </c>
      <c r="C139" s="97">
        <v>15.04</v>
      </c>
      <c r="D139" s="49" t="s">
        <v>11</v>
      </c>
      <c r="E139" s="43"/>
      <c r="F139" s="43"/>
      <c r="G139" s="31"/>
      <c r="H139" s="210"/>
    </row>
    <row r="140" spans="1:8" ht="20.25" customHeight="1">
      <c r="A140" s="212">
        <f t="shared" si="13"/>
        <v>15.699999999999998</v>
      </c>
      <c r="B140" s="38" t="s">
        <v>101</v>
      </c>
      <c r="C140" s="97">
        <v>15.04</v>
      </c>
      <c r="D140" s="49" t="s">
        <v>11</v>
      </c>
      <c r="E140" s="43"/>
      <c r="F140" s="43"/>
      <c r="G140" s="31"/>
      <c r="H140" s="210"/>
    </row>
    <row r="141" spans="1:8" ht="20.25" customHeight="1">
      <c r="A141" s="212">
        <f t="shared" si="13"/>
        <v>15.799999999999997</v>
      </c>
      <c r="B141" s="88" t="s">
        <v>102</v>
      </c>
      <c r="C141" s="98">
        <v>1</v>
      </c>
      <c r="D141" s="86" t="s">
        <v>103</v>
      </c>
      <c r="E141" s="43"/>
      <c r="F141" s="99"/>
      <c r="G141" s="87"/>
      <c r="H141" s="210"/>
    </row>
    <row r="142" spans="1:8" ht="20.25" customHeight="1">
      <c r="A142" s="212">
        <f t="shared" si="13"/>
        <v>15.899999999999997</v>
      </c>
      <c r="B142" s="88" t="s">
        <v>104</v>
      </c>
      <c r="C142" s="97">
        <v>14.26</v>
      </c>
      <c r="D142" s="49" t="s">
        <v>91</v>
      </c>
      <c r="E142" s="43"/>
      <c r="F142" s="43"/>
      <c r="G142" s="31"/>
      <c r="H142" s="210"/>
    </row>
    <row r="143" spans="1:8" ht="20.25" customHeight="1">
      <c r="A143" s="212"/>
      <c r="B143" s="88" t="s">
        <v>420</v>
      </c>
      <c r="C143" s="88"/>
      <c r="D143" s="9"/>
      <c r="E143" s="88"/>
      <c r="F143" s="100"/>
      <c r="G143" s="101"/>
      <c r="H143" s="210"/>
    </row>
    <row r="144" spans="1:8" ht="34.5" customHeight="1">
      <c r="A144" s="215">
        <v>16</v>
      </c>
      <c r="B144" s="58" t="s">
        <v>1149</v>
      </c>
      <c r="C144" s="97"/>
      <c r="D144" s="49" t="s">
        <v>15</v>
      </c>
      <c r="E144" s="97"/>
      <c r="F144" s="43"/>
      <c r="G144" s="31"/>
      <c r="H144" s="217"/>
    </row>
    <row r="145" spans="1:8" ht="20.25" customHeight="1">
      <c r="A145" s="212">
        <f t="shared" ref="A145:A147" si="14">A144+0.1</f>
        <v>16.100000000000001</v>
      </c>
      <c r="B145" s="88" t="s">
        <v>105</v>
      </c>
      <c r="C145" s="97">
        <v>28.759999999999998</v>
      </c>
      <c r="D145" s="49" t="s">
        <v>11</v>
      </c>
      <c r="E145" s="43"/>
      <c r="F145" s="43"/>
      <c r="G145" s="31"/>
      <c r="H145" s="217"/>
    </row>
    <row r="146" spans="1:8" ht="20.25" customHeight="1">
      <c r="A146" s="212">
        <f t="shared" si="14"/>
        <v>16.200000000000003</v>
      </c>
      <c r="B146" s="88" t="s">
        <v>106</v>
      </c>
      <c r="C146" s="97">
        <v>66.55</v>
      </c>
      <c r="D146" s="49" t="s">
        <v>68</v>
      </c>
      <c r="E146" s="43"/>
      <c r="F146" s="43"/>
      <c r="G146" s="31"/>
      <c r="H146" s="217"/>
    </row>
    <row r="147" spans="1:8" ht="30.75" customHeight="1">
      <c r="A147" s="212">
        <f t="shared" si="14"/>
        <v>16.300000000000004</v>
      </c>
      <c r="B147" s="38" t="s">
        <v>107</v>
      </c>
      <c r="C147" s="97">
        <v>33.479999999999997</v>
      </c>
      <c r="D147" s="49" t="s">
        <v>11</v>
      </c>
      <c r="E147" s="102"/>
      <c r="F147" s="43"/>
      <c r="G147" s="31"/>
      <c r="H147" s="217"/>
    </row>
    <row r="148" spans="1:8" ht="20.25" customHeight="1">
      <c r="A148" s="212"/>
      <c r="B148" s="88" t="s">
        <v>420</v>
      </c>
      <c r="C148" s="88"/>
      <c r="D148" s="9"/>
      <c r="E148" s="88"/>
      <c r="F148" s="100"/>
      <c r="G148" s="101"/>
      <c r="H148" s="210"/>
    </row>
    <row r="149" spans="1:8" ht="20.25" customHeight="1">
      <c r="A149" s="212"/>
      <c r="B149" s="18"/>
      <c r="C149" s="18"/>
      <c r="D149" s="89"/>
      <c r="E149" s="18"/>
      <c r="F149" s="103"/>
      <c r="G149" s="101"/>
      <c r="H149" s="210"/>
    </row>
    <row r="150" spans="1:8" ht="20.100000000000001" customHeight="1">
      <c r="A150" s="218"/>
      <c r="B150" s="18" t="s">
        <v>242</v>
      </c>
      <c r="C150" s="18"/>
      <c r="D150" s="89"/>
      <c r="E150" s="18"/>
      <c r="F150" s="100"/>
      <c r="G150" s="104"/>
      <c r="H150" s="219"/>
    </row>
    <row r="151" spans="1:8" ht="20.100000000000001" customHeight="1">
      <c r="A151" s="218"/>
      <c r="B151" s="18"/>
      <c r="C151" s="18"/>
      <c r="D151" s="89"/>
      <c r="E151" s="18"/>
      <c r="F151" s="100"/>
      <c r="G151" s="104"/>
      <c r="H151" s="219"/>
    </row>
    <row r="152" spans="1:8" ht="20.25" customHeight="1">
      <c r="A152" s="215"/>
      <c r="B152" s="18" t="s">
        <v>243</v>
      </c>
      <c r="C152" s="97" t="s">
        <v>15</v>
      </c>
      <c r="D152" s="105" t="s">
        <v>15</v>
      </c>
      <c r="E152" s="97"/>
      <c r="F152" s="43"/>
      <c r="G152" s="31"/>
      <c r="H152" s="217"/>
    </row>
    <row r="153" spans="1:8" ht="20.25" customHeight="1">
      <c r="A153" s="215">
        <v>17</v>
      </c>
      <c r="B153" s="18" t="s">
        <v>440</v>
      </c>
      <c r="C153" s="97"/>
      <c r="D153" s="49" t="s">
        <v>15</v>
      </c>
      <c r="E153" s="106"/>
      <c r="F153" s="43"/>
      <c r="G153" s="31"/>
      <c r="H153" s="217"/>
    </row>
    <row r="154" spans="1:8" ht="20.25" customHeight="1">
      <c r="A154" s="212">
        <f t="shared" ref="A154:A162" si="15">A153+0.1</f>
        <v>17.100000000000001</v>
      </c>
      <c r="B154" s="88" t="s">
        <v>35</v>
      </c>
      <c r="C154" s="97">
        <v>8.8320000000000007</v>
      </c>
      <c r="D154" s="49" t="s">
        <v>23</v>
      </c>
      <c r="E154" s="43"/>
      <c r="F154" s="43"/>
      <c r="G154" s="31"/>
      <c r="H154" s="210"/>
    </row>
    <row r="155" spans="1:8" ht="20.25" customHeight="1">
      <c r="A155" s="212">
        <f t="shared" si="15"/>
        <v>17.200000000000003</v>
      </c>
      <c r="B155" s="88" t="s">
        <v>36</v>
      </c>
      <c r="C155" s="97">
        <v>2.2399999999999998</v>
      </c>
      <c r="D155" s="49" t="s">
        <v>23</v>
      </c>
      <c r="E155" s="43"/>
      <c r="F155" s="43"/>
      <c r="G155" s="31"/>
      <c r="H155" s="210"/>
    </row>
    <row r="156" spans="1:8" ht="20.25" customHeight="1">
      <c r="A156" s="212">
        <f t="shared" si="15"/>
        <v>17.300000000000004</v>
      </c>
      <c r="B156" s="88" t="s">
        <v>37</v>
      </c>
      <c r="C156" s="97">
        <v>2.4960000000000004</v>
      </c>
      <c r="D156" s="49" t="s">
        <v>38</v>
      </c>
      <c r="E156" s="43"/>
      <c r="F156" s="43"/>
      <c r="G156" s="31"/>
      <c r="H156" s="210"/>
    </row>
    <row r="157" spans="1:8" ht="20.25" customHeight="1">
      <c r="A157" s="212">
        <f t="shared" si="15"/>
        <v>17.400000000000006</v>
      </c>
      <c r="B157" s="88" t="s">
        <v>39</v>
      </c>
      <c r="C157" s="97">
        <v>3.84</v>
      </c>
      <c r="D157" s="49" t="s">
        <v>38</v>
      </c>
      <c r="E157" s="43"/>
      <c r="F157" s="43"/>
      <c r="G157" s="31"/>
      <c r="H157" s="210"/>
    </row>
    <row r="158" spans="1:8" ht="20.25" customHeight="1">
      <c r="A158" s="212">
        <f t="shared" si="15"/>
        <v>17.500000000000007</v>
      </c>
      <c r="B158" s="88" t="s">
        <v>40</v>
      </c>
      <c r="C158" s="97">
        <v>1.9200000000000004</v>
      </c>
      <c r="D158" s="49" t="s">
        <v>38</v>
      </c>
      <c r="E158" s="43"/>
      <c r="F158" s="43"/>
      <c r="G158" s="31"/>
      <c r="H158" s="210"/>
    </row>
    <row r="159" spans="1:8" ht="20.25" customHeight="1">
      <c r="A159" s="212">
        <f t="shared" si="15"/>
        <v>17.600000000000009</v>
      </c>
      <c r="B159" s="88" t="s">
        <v>41</v>
      </c>
      <c r="C159" s="97">
        <v>0.76800000000000002</v>
      </c>
      <c r="D159" s="49" t="s">
        <v>38</v>
      </c>
      <c r="E159" s="43"/>
      <c r="F159" s="43"/>
      <c r="G159" s="31"/>
      <c r="H159" s="210"/>
    </row>
    <row r="160" spans="1:8" ht="20.25" customHeight="1">
      <c r="A160" s="212">
        <f t="shared" si="15"/>
        <v>17.70000000000001</v>
      </c>
      <c r="B160" s="88" t="s">
        <v>43</v>
      </c>
      <c r="C160" s="97">
        <v>2</v>
      </c>
      <c r="D160" s="49" t="s">
        <v>38</v>
      </c>
      <c r="E160" s="43"/>
      <c r="F160" s="43"/>
      <c r="G160" s="31"/>
      <c r="H160" s="210"/>
    </row>
    <row r="161" spans="1:8" ht="20.25" customHeight="1">
      <c r="A161" s="212">
        <f t="shared" si="15"/>
        <v>17.800000000000011</v>
      </c>
      <c r="B161" s="88" t="s">
        <v>44</v>
      </c>
      <c r="C161" s="97">
        <v>2.8</v>
      </c>
      <c r="D161" s="49" t="s">
        <v>38</v>
      </c>
      <c r="E161" s="43"/>
      <c r="F161" s="43"/>
      <c r="G161" s="31"/>
      <c r="H161" s="210"/>
    </row>
    <row r="162" spans="1:8" ht="20.25" customHeight="1">
      <c r="A162" s="212">
        <f t="shared" si="15"/>
        <v>17.900000000000013</v>
      </c>
      <c r="B162" s="88" t="s">
        <v>45</v>
      </c>
      <c r="C162" s="97">
        <v>1.82</v>
      </c>
      <c r="D162" s="49" t="s">
        <v>38</v>
      </c>
      <c r="E162" s="43"/>
      <c r="F162" s="43"/>
      <c r="G162" s="31"/>
      <c r="H162" s="210"/>
    </row>
    <row r="163" spans="1:8" ht="20.25" customHeight="1">
      <c r="A163" s="216">
        <v>17.100000000000001</v>
      </c>
      <c r="B163" s="88" t="s">
        <v>46</v>
      </c>
      <c r="C163" s="97">
        <v>4.13</v>
      </c>
      <c r="D163" s="49" t="s">
        <v>38</v>
      </c>
      <c r="E163" s="43"/>
      <c r="F163" s="43"/>
      <c r="G163" s="31"/>
      <c r="H163" s="210"/>
    </row>
    <row r="164" spans="1:8" ht="20.25" customHeight="1">
      <c r="A164" s="216">
        <f>A163+0.01</f>
        <v>17.110000000000003</v>
      </c>
      <c r="B164" s="88" t="s">
        <v>47</v>
      </c>
      <c r="C164" s="97">
        <v>0.51</v>
      </c>
      <c r="D164" s="49" t="s">
        <v>23</v>
      </c>
      <c r="E164" s="43"/>
      <c r="F164" s="43"/>
      <c r="G164" s="31"/>
      <c r="H164" s="210"/>
    </row>
    <row r="165" spans="1:8" ht="20.25" customHeight="1">
      <c r="A165" s="216">
        <f t="shared" ref="A165:A186" si="16">A164+0.01</f>
        <v>17.120000000000005</v>
      </c>
      <c r="B165" s="88" t="s">
        <v>1130</v>
      </c>
      <c r="C165" s="97">
        <v>1.39</v>
      </c>
      <c r="D165" s="49" t="s">
        <v>23</v>
      </c>
      <c r="E165" s="43"/>
      <c r="F165" s="43"/>
      <c r="G165" s="31"/>
      <c r="H165" s="210"/>
    </row>
    <row r="166" spans="1:8" ht="20.25" customHeight="1">
      <c r="A166" s="216">
        <f t="shared" si="16"/>
        <v>17.130000000000006</v>
      </c>
      <c r="B166" s="88" t="s">
        <v>48</v>
      </c>
      <c r="C166" s="97">
        <v>0.88</v>
      </c>
      <c r="D166" s="49" t="s">
        <v>23</v>
      </c>
      <c r="E166" s="43"/>
      <c r="F166" s="43"/>
      <c r="G166" s="31"/>
      <c r="H166" s="210"/>
    </row>
    <row r="167" spans="1:8" ht="20.25" customHeight="1">
      <c r="A167" s="216">
        <f t="shared" si="16"/>
        <v>17.140000000000008</v>
      </c>
      <c r="B167" s="88" t="s">
        <v>49</v>
      </c>
      <c r="C167" s="97">
        <v>0.88</v>
      </c>
      <c r="D167" s="49" t="s">
        <v>23</v>
      </c>
      <c r="E167" s="43"/>
      <c r="F167" s="43"/>
      <c r="G167" s="31"/>
      <c r="H167" s="210"/>
    </row>
    <row r="168" spans="1:8" ht="20.25" customHeight="1" thickBot="1">
      <c r="A168" s="260">
        <f t="shared" si="16"/>
        <v>17.150000000000009</v>
      </c>
      <c r="B168" s="261" t="s">
        <v>1131</v>
      </c>
      <c r="C168" s="262">
        <v>1.39</v>
      </c>
      <c r="D168" s="263" t="s">
        <v>23</v>
      </c>
      <c r="E168" s="264"/>
      <c r="F168" s="264"/>
      <c r="G168" s="265"/>
      <c r="H168" s="266"/>
    </row>
    <row r="169" spans="1:8" ht="20.25" customHeight="1">
      <c r="A169" s="267">
        <f t="shared" si="16"/>
        <v>17.160000000000011</v>
      </c>
      <c r="B169" s="268" t="s">
        <v>1132</v>
      </c>
      <c r="C169" s="269">
        <v>1.94</v>
      </c>
      <c r="D169" s="270" t="s">
        <v>23</v>
      </c>
      <c r="E169" s="271"/>
      <c r="F169" s="271"/>
      <c r="G169" s="272"/>
      <c r="H169" s="273"/>
    </row>
    <row r="170" spans="1:8" ht="20.25" customHeight="1">
      <c r="A170" s="216">
        <f t="shared" si="16"/>
        <v>17.170000000000012</v>
      </c>
      <c r="B170" s="88" t="s">
        <v>1133</v>
      </c>
      <c r="C170" s="97">
        <v>1.59</v>
      </c>
      <c r="D170" s="49" t="s">
        <v>23</v>
      </c>
      <c r="E170" s="43"/>
      <c r="F170" s="43"/>
      <c r="G170" s="31"/>
      <c r="H170" s="210"/>
    </row>
    <row r="171" spans="1:8" ht="20.25" customHeight="1">
      <c r="A171" s="216">
        <f t="shared" si="16"/>
        <v>17.180000000000014</v>
      </c>
      <c r="B171" s="88" t="s">
        <v>1134</v>
      </c>
      <c r="C171" s="97">
        <v>1.17</v>
      </c>
      <c r="D171" s="49" t="s">
        <v>23</v>
      </c>
      <c r="E171" s="43"/>
      <c r="F171" s="43"/>
      <c r="G171" s="31"/>
      <c r="H171" s="210"/>
    </row>
    <row r="172" spans="1:8" ht="20.25" customHeight="1">
      <c r="A172" s="216">
        <f t="shared" si="16"/>
        <v>17.190000000000015</v>
      </c>
      <c r="B172" s="88" t="s">
        <v>1135</v>
      </c>
      <c r="C172" s="97">
        <v>0.56999999999999995</v>
      </c>
      <c r="D172" s="49" t="s">
        <v>23</v>
      </c>
      <c r="E172" s="43"/>
      <c r="F172" s="43"/>
      <c r="G172" s="31"/>
      <c r="H172" s="210"/>
    </row>
    <row r="173" spans="1:8" ht="20.25" customHeight="1">
      <c r="A173" s="216">
        <f t="shared" si="16"/>
        <v>17.200000000000017</v>
      </c>
      <c r="B173" s="88" t="s">
        <v>1136</v>
      </c>
      <c r="C173" s="97">
        <v>0.5</v>
      </c>
      <c r="D173" s="49" t="s">
        <v>23</v>
      </c>
      <c r="E173" s="43"/>
      <c r="F173" s="43"/>
      <c r="G173" s="31"/>
      <c r="H173" s="210"/>
    </row>
    <row r="174" spans="1:8" ht="20.25" customHeight="1">
      <c r="A174" s="216">
        <f t="shared" si="16"/>
        <v>17.210000000000019</v>
      </c>
      <c r="B174" s="88" t="s">
        <v>1137</v>
      </c>
      <c r="C174" s="97">
        <v>4.42</v>
      </c>
      <c r="D174" s="49" t="s">
        <v>23</v>
      </c>
      <c r="E174" s="43"/>
      <c r="F174" s="43"/>
      <c r="G174" s="31"/>
      <c r="H174" s="210"/>
    </row>
    <row r="175" spans="1:8" ht="20.25" customHeight="1">
      <c r="A175" s="216">
        <f t="shared" si="16"/>
        <v>17.22000000000002</v>
      </c>
      <c r="B175" s="88" t="s">
        <v>1150</v>
      </c>
      <c r="C175" s="97">
        <v>0.48</v>
      </c>
      <c r="D175" s="49" t="s">
        <v>23</v>
      </c>
      <c r="E175" s="43"/>
      <c r="F175" s="43"/>
      <c r="G175" s="31"/>
      <c r="H175" s="210"/>
    </row>
    <row r="176" spans="1:8" ht="20.25" customHeight="1">
      <c r="A176" s="216">
        <f t="shared" si="16"/>
        <v>17.230000000000022</v>
      </c>
      <c r="B176" s="88" t="s">
        <v>1138</v>
      </c>
      <c r="C176" s="97">
        <v>3.45</v>
      </c>
      <c r="D176" s="49" t="s">
        <v>23</v>
      </c>
      <c r="E176" s="43"/>
      <c r="F176" s="43"/>
      <c r="G176" s="31"/>
      <c r="H176" s="210"/>
    </row>
    <row r="177" spans="1:8" ht="20.25" customHeight="1">
      <c r="A177" s="216">
        <f t="shared" si="16"/>
        <v>17.240000000000023</v>
      </c>
      <c r="B177" s="88" t="s">
        <v>1139</v>
      </c>
      <c r="C177" s="97">
        <v>3.45</v>
      </c>
      <c r="D177" s="49" t="s">
        <v>23</v>
      </c>
      <c r="E177" s="43"/>
      <c r="F177" s="43"/>
      <c r="G177" s="31"/>
      <c r="H177" s="210"/>
    </row>
    <row r="178" spans="1:8" ht="20.25" customHeight="1">
      <c r="A178" s="216">
        <f t="shared" si="16"/>
        <v>17.250000000000025</v>
      </c>
      <c r="B178" s="88" t="s">
        <v>1140</v>
      </c>
      <c r="C178" s="97">
        <v>0.91</v>
      </c>
      <c r="D178" s="49" t="s">
        <v>23</v>
      </c>
      <c r="E178" s="43"/>
      <c r="F178" s="43"/>
      <c r="G178" s="31"/>
      <c r="H178" s="210"/>
    </row>
    <row r="179" spans="1:8" ht="20.25" customHeight="1">
      <c r="A179" s="216">
        <f t="shared" si="16"/>
        <v>17.260000000000026</v>
      </c>
      <c r="B179" s="88" t="s">
        <v>1141</v>
      </c>
      <c r="C179" s="97">
        <v>4.84</v>
      </c>
      <c r="D179" s="49" t="s">
        <v>23</v>
      </c>
      <c r="E179" s="43"/>
      <c r="F179" s="43"/>
      <c r="G179" s="31"/>
      <c r="H179" s="210"/>
    </row>
    <row r="180" spans="1:8" ht="20.25" customHeight="1">
      <c r="A180" s="216">
        <f t="shared" si="16"/>
        <v>17.270000000000028</v>
      </c>
      <c r="B180" s="38" t="s">
        <v>52</v>
      </c>
      <c r="C180" s="97">
        <v>0.12</v>
      </c>
      <c r="D180" s="49" t="s">
        <v>23</v>
      </c>
      <c r="E180" s="43"/>
      <c r="F180" s="43"/>
      <c r="G180" s="31"/>
      <c r="H180" s="210"/>
    </row>
    <row r="181" spans="1:8" ht="20.25" customHeight="1">
      <c r="A181" s="216">
        <f t="shared" si="16"/>
        <v>17.28000000000003</v>
      </c>
      <c r="B181" s="88" t="s">
        <v>53</v>
      </c>
      <c r="C181" s="97">
        <v>4.4693999999999994</v>
      </c>
      <c r="D181" s="49" t="s">
        <v>23</v>
      </c>
      <c r="E181" s="43"/>
      <c r="F181" s="43"/>
      <c r="G181" s="31"/>
      <c r="H181" s="210"/>
    </row>
    <row r="182" spans="1:8" ht="35.25" customHeight="1">
      <c r="A182" s="216">
        <f t="shared" si="16"/>
        <v>17.290000000000031</v>
      </c>
      <c r="B182" s="38" t="s">
        <v>54</v>
      </c>
      <c r="C182" s="97">
        <v>6.84</v>
      </c>
      <c r="D182" s="49" t="s">
        <v>23</v>
      </c>
      <c r="E182" s="43"/>
      <c r="F182" s="43"/>
      <c r="G182" s="31"/>
      <c r="H182" s="210"/>
    </row>
    <row r="183" spans="1:8" ht="20.25" customHeight="1">
      <c r="A183" s="216">
        <f t="shared" si="16"/>
        <v>17.300000000000033</v>
      </c>
      <c r="B183" s="38" t="s">
        <v>55</v>
      </c>
      <c r="C183" s="97">
        <v>49.300000000000004</v>
      </c>
      <c r="D183" s="49" t="s">
        <v>56</v>
      </c>
      <c r="E183" s="43"/>
      <c r="F183" s="43"/>
      <c r="G183" s="31"/>
      <c r="H183" s="210"/>
    </row>
    <row r="184" spans="1:8" ht="20.25" customHeight="1">
      <c r="A184" s="216">
        <f t="shared" si="16"/>
        <v>17.310000000000034</v>
      </c>
      <c r="B184" s="38" t="s">
        <v>57</v>
      </c>
      <c r="C184" s="97">
        <v>10.9</v>
      </c>
      <c r="D184" s="49" t="s">
        <v>56</v>
      </c>
      <c r="E184" s="43"/>
      <c r="F184" s="43"/>
      <c r="G184" s="31"/>
      <c r="H184" s="210"/>
    </row>
    <row r="185" spans="1:8" ht="22.5" customHeight="1">
      <c r="A185" s="216">
        <f t="shared" si="16"/>
        <v>17.320000000000036</v>
      </c>
      <c r="B185" s="38" t="s">
        <v>58</v>
      </c>
      <c r="C185" s="97">
        <v>57.94</v>
      </c>
      <c r="D185" s="49" t="s">
        <v>11</v>
      </c>
      <c r="E185" s="43"/>
      <c r="F185" s="43"/>
      <c r="G185" s="31"/>
      <c r="H185" s="210"/>
    </row>
    <row r="186" spans="1:8" ht="20.25" customHeight="1">
      <c r="A186" s="216">
        <f t="shared" si="16"/>
        <v>17.330000000000037</v>
      </c>
      <c r="B186" s="38" t="s">
        <v>108</v>
      </c>
      <c r="C186" s="97">
        <v>52.85</v>
      </c>
      <c r="D186" s="49" t="s">
        <v>23</v>
      </c>
      <c r="E186" s="43"/>
      <c r="F186" s="43"/>
      <c r="G186" s="31"/>
      <c r="H186" s="210"/>
    </row>
    <row r="187" spans="1:8" ht="20.25" customHeight="1">
      <c r="A187" s="212"/>
      <c r="B187" s="88" t="s">
        <v>420</v>
      </c>
      <c r="C187" s="88"/>
      <c r="D187" s="9"/>
      <c r="E187" s="88"/>
      <c r="F187" s="100"/>
      <c r="G187" s="101"/>
      <c r="H187" s="210"/>
    </row>
    <row r="188" spans="1:8" ht="20.25" customHeight="1">
      <c r="A188" s="215">
        <v>18</v>
      </c>
      <c r="B188" s="18" t="s">
        <v>60</v>
      </c>
      <c r="C188" s="97"/>
      <c r="D188" s="49"/>
      <c r="E188" s="97"/>
      <c r="F188" s="43"/>
      <c r="G188" s="31"/>
      <c r="H188" s="210"/>
    </row>
    <row r="189" spans="1:8" ht="30">
      <c r="A189" s="212">
        <f t="shared" ref="A189:A191" si="17">A188+0.1</f>
        <v>18.100000000000001</v>
      </c>
      <c r="B189" s="38" t="s">
        <v>109</v>
      </c>
      <c r="C189" s="97">
        <v>447.68599999999998</v>
      </c>
      <c r="D189" s="49" t="s">
        <v>61</v>
      </c>
      <c r="E189" s="43"/>
      <c r="F189" s="43"/>
      <c r="G189" s="31"/>
      <c r="H189" s="210"/>
    </row>
    <row r="190" spans="1:8" ht="20.25" customHeight="1">
      <c r="A190" s="212">
        <f t="shared" si="17"/>
        <v>18.200000000000003</v>
      </c>
      <c r="B190" s="88" t="s">
        <v>62</v>
      </c>
      <c r="C190" s="97">
        <v>8.4559999999999995</v>
      </c>
      <c r="D190" s="49" t="s">
        <v>61</v>
      </c>
      <c r="E190" s="43"/>
      <c r="F190" s="43"/>
      <c r="G190" s="31"/>
      <c r="H190" s="210"/>
    </row>
    <row r="191" spans="1:8" ht="20.25" customHeight="1">
      <c r="A191" s="212">
        <f t="shared" si="17"/>
        <v>18.300000000000004</v>
      </c>
      <c r="B191" s="88" t="s">
        <v>752</v>
      </c>
      <c r="C191" s="97">
        <v>22.016000000000002</v>
      </c>
      <c r="D191" s="49" t="s">
        <v>61</v>
      </c>
      <c r="E191" s="43"/>
      <c r="F191" s="43"/>
      <c r="G191" s="31"/>
      <c r="H191" s="210"/>
    </row>
    <row r="192" spans="1:8" ht="20.25" customHeight="1">
      <c r="A192" s="212"/>
      <c r="B192" s="88" t="s">
        <v>420</v>
      </c>
      <c r="C192" s="88"/>
      <c r="D192" s="9"/>
      <c r="E192" s="88"/>
      <c r="F192" s="100"/>
      <c r="G192" s="101"/>
      <c r="H192" s="210"/>
    </row>
    <row r="193" spans="1:8" ht="20.25" customHeight="1">
      <c r="A193" s="215">
        <v>19</v>
      </c>
      <c r="B193" s="18" t="s">
        <v>469</v>
      </c>
      <c r="C193" s="97"/>
      <c r="D193" s="49"/>
      <c r="E193" s="97"/>
      <c r="F193" s="43"/>
      <c r="G193" s="31"/>
      <c r="H193" s="210"/>
    </row>
    <row r="194" spans="1:8" ht="20.25" customHeight="1">
      <c r="A194" s="212">
        <f t="shared" ref="A194:A198" si="18">A193+0.1</f>
        <v>19.100000000000001</v>
      </c>
      <c r="B194" s="88" t="s">
        <v>63</v>
      </c>
      <c r="C194" s="97">
        <v>1040.5140000000001</v>
      </c>
      <c r="D194" s="49" t="s">
        <v>61</v>
      </c>
      <c r="E194" s="43"/>
      <c r="F194" s="43"/>
      <c r="G194" s="31"/>
      <c r="H194" s="210"/>
    </row>
    <row r="195" spans="1:8" ht="20.25" customHeight="1">
      <c r="A195" s="212">
        <f t="shared" si="18"/>
        <v>19.200000000000003</v>
      </c>
      <c r="B195" s="88" t="s">
        <v>64</v>
      </c>
      <c r="C195" s="97">
        <v>901.54600000000005</v>
      </c>
      <c r="D195" s="49" t="s">
        <v>61</v>
      </c>
      <c r="E195" s="43"/>
      <c r="F195" s="43"/>
      <c r="G195" s="31"/>
      <c r="H195" s="210"/>
    </row>
    <row r="196" spans="1:8" ht="20.25" customHeight="1">
      <c r="A196" s="212">
        <f t="shared" si="18"/>
        <v>19.300000000000004</v>
      </c>
      <c r="B196" s="88" t="s">
        <v>65</v>
      </c>
      <c r="C196" s="97">
        <v>187.505</v>
      </c>
      <c r="D196" s="49" t="s">
        <v>61</v>
      </c>
      <c r="E196" s="43"/>
      <c r="F196" s="43"/>
      <c r="G196" s="31"/>
      <c r="H196" s="210"/>
    </row>
    <row r="197" spans="1:8" ht="20.25" customHeight="1">
      <c r="A197" s="212">
        <f t="shared" si="18"/>
        <v>19.400000000000006</v>
      </c>
      <c r="B197" s="88" t="s">
        <v>66</v>
      </c>
      <c r="C197" s="97">
        <v>1040.5140000000001</v>
      </c>
      <c r="D197" s="49" t="s">
        <v>61</v>
      </c>
      <c r="E197" s="43"/>
      <c r="F197" s="43"/>
      <c r="G197" s="31"/>
      <c r="H197" s="210"/>
    </row>
    <row r="198" spans="1:8" ht="20.25" customHeight="1">
      <c r="A198" s="212">
        <f t="shared" si="18"/>
        <v>19.500000000000007</v>
      </c>
      <c r="B198" s="88" t="s">
        <v>67</v>
      </c>
      <c r="C198" s="97">
        <v>1548.4100000000005</v>
      </c>
      <c r="D198" s="49" t="s">
        <v>68</v>
      </c>
      <c r="E198" s="43"/>
      <c r="F198" s="43"/>
      <c r="G198" s="31"/>
      <c r="H198" s="210"/>
    </row>
    <row r="199" spans="1:8" ht="20.25" customHeight="1">
      <c r="A199" s="212"/>
      <c r="B199" s="88" t="s">
        <v>420</v>
      </c>
      <c r="C199" s="88"/>
      <c r="D199" s="9"/>
      <c r="E199" s="88"/>
      <c r="F199" s="100"/>
      <c r="G199" s="101"/>
      <c r="H199" s="210"/>
    </row>
    <row r="200" spans="1:8" ht="20.25" customHeight="1">
      <c r="A200" s="215">
        <v>20</v>
      </c>
      <c r="B200" s="18" t="s">
        <v>1151</v>
      </c>
      <c r="C200" s="97"/>
      <c r="D200" s="49"/>
      <c r="E200" s="97"/>
      <c r="F200" s="43"/>
      <c r="G200" s="31"/>
      <c r="H200" s="210"/>
    </row>
    <row r="201" spans="1:8" ht="20.25" customHeight="1">
      <c r="A201" s="431">
        <f t="shared" ref="A201:A203" si="19">A200+0.1</f>
        <v>20.100000000000001</v>
      </c>
      <c r="B201" s="435" t="s">
        <v>70</v>
      </c>
      <c r="C201" s="433">
        <v>349.57</v>
      </c>
      <c r="D201" s="434" t="s">
        <v>61</v>
      </c>
      <c r="E201" s="43"/>
      <c r="F201" s="43"/>
      <c r="G201" s="31"/>
      <c r="H201" s="210"/>
    </row>
    <row r="202" spans="1:8" ht="49.5" customHeight="1">
      <c r="A202" s="431">
        <f t="shared" si="19"/>
        <v>20.200000000000003</v>
      </c>
      <c r="B202" s="435" t="s">
        <v>1143</v>
      </c>
      <c r="C202" s="433">
        <v>52.02</v>
      </c>
      <c r="D202" s="434" t="s">
        <v>61</v>
      </c>
      <c r="E202" s="43"/>
      <c r="F202" s="43"/>
      <c r="G202" s="31"/>
      <c r="H202" s="210"/>
    </row>
    <row r="203" spans="1:8" ht="33.75" customHeight="1">
      <c r="A203" s="423">
        <f t="shared" si="19"/>
        <v>20.300000000000004</v>
      </c>
      <c r="B203" s="424" t="s">
        <v>1144</v>
      </c>
      <c r="C203" s="425">
        <v>61.36</v>
      </c>
      <c r="D203" s="426" t="s">
        <v>56</v>
      </c>
      <c r="E203" s="43"/>
      <c r="F203" s="43"/>
      <c r="G203" s="31"/>
      <c r="H203" s="210"/>
    </row>
    <row r="204" spans="1:8" ht="20.25" customHeight="1">
      <c r="A204" s="212"/>
      <c r="B204" s="88" t="s">
        <v>420</v>
      </c>
      <c r="C204" s="88"/>
      <c r="D204" s="9"/>
      <c r="E204" s="88"/>
      <c r="F204" s="100"/>
      <c r="G204" s="101"/>
      <c r="H204" s="210"/>
    </row>
    <row r="205" spans="1:8" ht="20.25" customHeight="1">
      <c r="A205" s="215">
        <v>21</v>
      </c>
      <c r="B205" s="18" t="s">
        <v>71</v>
      </c>
      <c r="C205" s="97"/>
      <c r="D205" s="49"/>
      <c r="E205" s="97"/>
      <c r="F205" s="43"/>
      <c r="G205" s="31"/>
      <c r="H205" s="210"/>
    </row>
    <row r="206" spans="1:8" ht="62.25" customHeight="1">
      <c r="A206" s="431">
        <f>+A205+0.1</f>
        <v>21.1</v>
      </c>
      <c r="B206" s="435" t="s">
        <v>1145</v>
      </c>
      <c r="C206" s="433">
        <v>56.069999999999993</v>
      </c>
      <c r="D206" s="434" t="s">
        <v>61</v>
      </c>
      <c r="E206" s="43"/>
      <c r="F206" s="43"/>
      <c r="G206" s="31"/>
      <c r="H206" s="210"/>
    </row>
    <row r="207" spans="1:8" ht="20.25" customHeight="1">
      <c r="A207" s="212"/>
      <c r="B207" s="88" t="s">
        <v>420</v>
      </c>
      <c r="C207" s="88"/>
      <c r="D207" s="9"/>
      <c r="E207" s="88"/>
      <c r="F207" s="100"/>
      <c r="G207" s="101"/>
      <c r="H207" s="210"/>
    </row>
    <row r="208" spans="1:8" ht="20.25" customHeight="1">
      <c r="A208" s="215">
        <v>22</v>
      </c>
      <c r="B208" s="18" t="s">
        <v>473</v>
      </c>
      <c r="C208" s="97"/>
      <c r="D208" s="49"/>
      <c r="E208" s="97"/>
      <c r="F208" s="43"/>
      <c r="G208" s="31"/>
      <c r="H208" s="210"/>
    </row>
    <row r="209" spans="1:8" ht="20.25" customHeight="1">
      <c r="A209" s="431">
        <f>+A208+0.1</f>
        <v>22.1</v>
      </c>
      <c r="B209" s="432" t="s">
        <v>72</v>
      </c>
      <c r="C209" s="433">
        <v>41.14</v>
      </c>
      <c r="D209" s="434" t="s">
        <v>68</v>
      </c>
      <c r="E209" s="43"/>
      <c r="F209" s="43"/>
      <c r="G209" s="31"/>
      <c r="H209" s="210"/>
    </row>
    <row r="210" spans="1:8" ht="20.25" customHeight="1">
      <c r="A210" s="431">
        <f>+A209+0.1</f>
        <v>22.200000000000003</v>
      </c>
      <c r="B210" s="432" t="s">
        <v>73</v>
      </c>
      <c r="C210" s="433">
        <v>11.42</v>
      </c>
      <c r="D210" s="434" t="s">
        <v>61</v>
      </c>
      <c r="E210" s="43"/>
      <c r="F210" s="43"/>
      <c r="G210" s="31"/>
      <c r="H210" s="210"/>
    </row>
    <row r="211" spans="1:8" ht="20.25" customHeight="1">
      <c r="A211" s="212"/>
      <c r="B211" s="88" t="s">
        <v>420</v>
      </c>
      <c r="C211" s="88"/>
      <c r="D211" s="9"/>
      <c r="E211" s="88"/>
      <c r="F211" s="100"/>
      <c r="G211" s="101"/>
      <c r="H211" s="210"/>
    </row>
    <row r="212" spans="1:8" ht="20.25" customHeight="1">
      <c r="A212" s="215">
        <v>23</v>
      </c>
      <c r="B212" s="18" t="s">
        <v>1152</v>
      </c>
      <c r="C212" s="97"/>
      <c r="D212" s="49"/>
      <c r="E212" s="97"/>
      <c r="F212" s="43"/>
      <c r="G212" s="31"/>
      <c r="H212" s="210"/>
    </row>
    <row r="213" spans="1:8" ht="36.75" customHeight="1">
      <c r="A213" s="212">
        <f>A212+0.1</f>
        <v>23.1</v>
      </c>
      <c r="B213" s="38" t="s">
        <v>1147</v>
      </c>
      <c r="C213" s="97">
        <v>46.439999999999991</v>
      </c>
      <c r="D213" s="49" t="s">
        <v>61</v>
      </c>
      <c r="E213" s="43"/>
      <c r="F213" s="43"/>
      <c r="G213" s="31"/>
      <c r="H213" s="210"/>
    </row>
    <row r="214" spans="1:8" ht="20.25" customHeight="1">
      <c r="A214" s="212">
        <f>+A213+0.1</f>
        <v>23.200000000000003</v>
      </c>
      <c r="B214" s="38" t="s">
        <v>74</v>
      </c>
      <c r="C214" s="97">
        <v>21.12</v>
      </c>
      <c r="D214" s="49" t="s">
        <v>61</v>
      </c>
      <c r="E214" s="43"/>
      <c r="F214" s="43"/>
      <c r="G214" s="31"/>
      <c r="H214" s="210"/>
    </row>
    <row r="215" spans="1:8" ht="20.25" customHeight="1">
      <c r="A215" s="212">
        <f>+A214+0.1</f>
        <v>23.300000000000004</v>
      </c>
      <c r="B215" s="38" t="s">
        <v>75</v>
      </c>
      <c r="C215" s="97">
        <v>81.942000000000007</v>
      </c>
      <c r="D215" s="49" t="s">
        <v>61</v>
      </c>
      <c r="E215" s="43"/>
      <c r="F215" s="43"/>
      <c r="G215" s="31"/>
      <c r="H215" s="210"/>
    </row>
    <row r="216" spans="1:8" ht="20.25" customHeight="1">
      <c r="A216" s="212"/>
      <c r="B216" s="88" t="s">
        <v>420</v>
      </c>
      <c r="C216" s="88"/>
      <c r="D216" s="9"/>
      <c r="E216" s="88"/>
      <c r="F216" s="100"/>
      <c r="G216" s="101"/>
      <c r="H216" s="210"/>
    </row>
    <row r="217" spans="1:8" ht="20.25" customHeight="1" thickBot="1">
      <c r="A217" s="277">
        <v>24</v>
      </c>
      <c r="B217" s="278" t="s">
        <v>76</v>
      </c>
      <c r="C217" s="262"/>
      <c r="D217" s="263"/>
      <c r="E217" s="262"/>
      <c r="F217" s="264"/>
      <c r="G217" s="265"/>
      <c r="H217" s="266"/>
    </row>
    <row r="218" spans="1:8" ht="20.25" customHeight="1">
      <c r="A218" s="275">
        <f>+A217+0.1</f>
        <v>24.1</v>
      </c>
      <c r="B218" s="268" t="s">
        <v>77</v>
      </c>
      <c r="C218" s="269">
        <v>6</v>
      </c>
      <c r="D218" s="270" t="s">
        <v>608</v>
      </c>
      <c r="E218" s="271"/>
      <c r="F218" s="271"/>
      <c r="G218" s="272"/>
      <c r="H218" s="273"/>
    </row>
    <row r="219" spans="1:8" ht="20.25" customHeight="1">
      <c r="A219" s="212"/>
      <c r="B219" s="88" t="s">
        <v>420</v>
      </c>
      <c r="C219" s="88"/>
      <c r="D219" s="9"/>
      <c r="E219" s="88"/>
      <c r="F219" s="100"/>
      <c r="G219" s="101"/>
      <c r="H219" s="210"/>
    </row>
    <row r="220" spans="1:8" ht="20.25" customHeight="1">
      <c r="A220" s="215">
        <v>25</v>
      </c>
      <c r="B220" s="18" t="s">
        <v>78</v>
      </c>
      <c r="C220" s="97"/>
      <c r="D220" s="49"/>
      <c r="E220" s="97"/>
      <c r="F220" s="43"/>
      <c r="G220" s="31"/>
      <c r="H220" s="210"/>
    </row>
    <row r="221" spans="1:8" ht="20.25" customHeight="1">
      <c r="A221" s="431">
        <f>+A220+0.1</f>
        <v>25.1</v>
      </c>
      <c r="B221" s="432" t="s">
        <v>79</v>
      </c>
      <c r="C221" s="433">
        <v>50.43</v>
      </c>
      <c r="D221" s="434" t="s">
        <v>61</v>
      </c>
      <c r="E221" s="43"/>
      <c r="F221" s="43"/>
      <c r="G221" s="31"/>
      <c r="H221" s="210"/>
    </row>
    <row r="222" spans="1:8" ht="33" customHeight="1">
      <c r="A222" s="212">
        <f>+A221+0.1</f>
        <v>25.200000000000003</v>
      </c>
      <c r="B222" s="38" t="s">
        <v>80</v>
      </c>
      <c r="C222" s="97">
        <v>28.245000000000001</v>
      </c>
      <c r="D222" s="49" t="s">
        <v>81</v>
      </c>
      <c r="E222" s="43"/>
      <c r="F222" s="43"/>
      <c r="G222" s="31"/>
      <c r="H222" s="210"/>
    </row>
    <row r="223" spans="1:8" ht="20.25" customHeight="1">
      <c r="A223" s="212"/>
      <c r="B223" s="88" t="s">
        <v>420</v>
      </c>
      <c r="C223" s="88"/>
      <c r="D223" s="9"/>
      <c r="E223" s="88"/>
      <c r="F223" s="100"/>
      <c r="G223" s="101"/>
      <c r="H223" s="210"/>
    </row>
    <row r="224" spans="1:8" ht="20.25" customHeight="1">
      <c r="A224" s="215">
        <v>26</v>
      </c>
      <c r="B224" s="18" t="s">
        <v>82</v>
      </c>
      <c r="C224" s="97"/>
      <c r="D224" s="49"/>
      <c r="E224" s="97"/>
      <c r="F224" s="43"/>
      <c r="G224" s="31"/>
      <c r="H224" s="210"/>
    </row>
    <row r="225" spans="1:8" ht="20.25" customHeight="1">
      <c r="A225" s="212">
        <f>A224+0.1</f>
        <v>26.1</v>
      </c>
      <c r="B225" s="88" t="s">
        <v>83</v>
      </c>
      <c r="C225" s="97">
        <v>1835.2740000000003</v>
      </c>
      <c r="D225" s="49" t="s">
        <v>11</v>
      </c>
      <c r="E225" s="43"/>
      <c r="F225" s="43"/>
      <c r="G225" s="31"/>
      <c r="H225" s="210"/>
    </row>
    <row r="226" spans="1:8" ht="20.25" customHeight="1">
      <c r="A226" s="431">
        <f>A225+0.1</f>
        <v>26.200000000000003</v>
      </c>
      <c r="B226" s="432" t="s">
        <v>84</v>
      </c>
      <c r="C226" s="433">
        <v>1502.3040000000003</v>
      </c>
      <c r="D226" s="434" t="s">
        <v>11</v>
      </c>
      <c r="E226" s="43"/>
      <c r="F226" s="43"/>
      <c r="G226" s="31"/>
      <c r="H226" s="210"/>
    </row>
    <row r="227" spans="1:8" ht="20.25" customHeight="1">
      <c r="A227" s="212">
        <f>A226+0.1</f>
        <v>26.300000000000004</v>
      </c>
      <c r="B227" s="88" t="s">
        <v>85</v>
      </c>
      <c r="C227" s="97">
        <v>332.96999999999997</v>
      </c>
      <c r="D227" s="49" t="s">
        <v>11</v>
      </c>
      <c r="E227" s="43"/>
      <c r="F227" s="43"/>
      <c r="G227" s="31"/>
      <c r="H227" s="210"/>
    </row>
    <row r="228" spans="1:8" ht="20.25" customHeight="1">
      <c r="A228" s="212">
        <f>A227+0.1</f>
        <v>26.400000000000006</v>
      </c>
      <c r="B228" s="88" t="s">
        <v>86</v>
      </c>
      <c r="C228" s="97">
        <v>299.00400000000002</v>
      </c>
      <c r="D228" s="49" t="s">
        <v>11</v>
      </c>
      <c r="E228" s="43"/>
      <c r="F228" s="43"/>
      <c r="G228" s="31"/>
      <c r="H228" s="210"/>
    </row>
    <row r="229" spans="1:8" ht="20.25" customHeight="1">
      <c r="A229" s="212"/>
      <c r="B229" s="88" t="s">
        <v>420</v>
      </c>
      <c r="C229" s="88"/>
      <c r="D229" s="9"/>
      <c r="E229" s="88"/>
      <c r="F229" s="100"/>
      <c r="G229" s="101"/>
      <c r="H229" s="210"/>
    </row>
    <row r="230" spans="1:8" ht="20.25" customHeight="1">
      <c r="A230" s="215">
        <v>27</v>
      </c>
      <c r="B230" s="18" t="s">
        <v>87</v>
      </c>
      <c r="C230" s="97"/>
      <c r="D230" s="49"/>
      <c r="E230" s="97"/>
      <c r="F230" s="43"/>
      <c r="G230" s="31"/>
      <c r="H230" s="210"/>
    </row>
    <row r="231" spans="1:8" ht="20.25" customHeight="1">
      <c r="A231" s="212">
        <f>A230+0.1</f>
        <v>27.1</v>
      </c>
      <c r="B231" s="88" t="s">
        <v>110</v>
      </c>
      <c r="C231" s="97">
        <v>1</v>
      </c>
      <c r="D231" s="49" t="s">
        <v>608</v>
      </c>
      <c r="E231" s="43"/>
      <c r="F231" s="43"/>
      <c r="G231" s="31"/>
      <c r="H231" s="210"/>
    </row>
    <row r="232" spans="1:8" ht="20.25" customHeight="1">
      <c r="A232" s="212">
        <f>A231+0.1</f>
        <v>27.200000000000003</v>
      </c>
      <c r="B232" s="88" t="s">
        <v>1148</v>
      </c>
      <c r="C232" s="97">
        <v>49.56</v>
      </c>
      <c r="D232" s="49" t="s">
        <v>11</v>
      </c>
      <c r="E232" s="43"/>
      <c r="F232" s="43"/>
      <c r="G232" s="31"/>
      <c r="H232" s="210"/>
    </row>
    <row r="233" spans="1:8" ht="20.25" customHeight="1">
      <c r="A233" s="212">
        <f>A232+0.1</f>
        <v>27.300000000000004</v>
      </c>
      <c r="B233" s="88" t="s">
        <v>89</v>
      </c>
      <c r="C233" s="97">
        <v>1.78</v>
      </c>
      <c r="D233" s="49" t="s">
        <v>11</v>
      </c>
      <c r="E233" s="43"/>
      <c r="F233" s="43"/>
      <c r="G233" s="31"/>
      <c r="H233" s="210"/>
    </row>
    <row r="234" spans="1:8" ht="20.25" customHeight="1">
      <c r="A234" s="212">
        <f>A233+0.1</f>
        <v>27.400000000000006</v>
      </c>
      <c r="B234" s="88" t="s">
        <v>93</v>
      </c>
      <c r="C234" s="97">
        <v>20.83</v>
      </c>
      <c r="D234" s="49" t="s">
        <v>91</v>
      </c>
      <c r="E234" s="43"/>
      <c r="F234" s="43"/>
      <c r="G234" s="31"/>
      <c r="H234" s="210"/>
    </row>
    <row r="235" spans="1:8" ht="20.25" customHeight="1">
      <c r="A235" s="212"/>
      <c r="B235" s="88" t="s">
        <v>420</v>
      </c>
      <c r="C235" s="88"/>
      <c r="D235" s="9"/>
      <c r="E235" s="88"/>
      <c r="F235" s="100"/>
      <c r="G235" s="101"/>
      <c r="H235" s="210"/>
    </row>
    <row r="236" spans="1:8" ht="34.5" customHeight="1">
      <c r="A236" s="215">
        <v>28</v>
      </c>
      <c r="B236" s="58" t="s">
        <v>1149</v>
      </c>
      <c r="C236" s="97"/>
      <c r="D236" s="49" t="s">
        <v>15</v>
      </c>
      <c r="E236" s="97"/>
      <c r="F236" s="43"/>
      <c r="G236" s="31"/>
      <c r="H236" s="217"/>
    </row>
    <row r="237" spans="1:8" ht="20.25" customHeight="1">
      <c r="A237" s="212">
        <f>+A236+0.1</f>
        <v>28.1</v>
      </c>
      <c r="B237" s="88" t="s">
        <v>105</v>
      </c>
      <c r="C237" s="97">
        <v>16.980000000000004</v>
      </c>
      <c r="D237" s="49" t="s">
        <v>11</v>
      </c>
      <c r="E237" s="43"/>
      <c r="F237" s="43"/>
      <c r="G237" s="31"/>
      <c r="H237" s="217"/>
    </row>
    <row r="238" spans="1:8" ht="20.25" customHeight="1">
      <c r="A238" s="212">
        <f>+A237+0.1</f>
        <v>28.200000000000003</v>
      </c>
      <c r="B238" s="88" t="s">
        <v>106</v>
      </c>
      <c r="C238" s="97">
        <v>49.300000000000004</v>
      </c>
      <c r="D238" s="49" t="s">
        <v>68</v>
      </c>
      <c r="E238" s="43"/>
      <c r="F238" s="43"/>
      <c r="G238" s="31"/>
      <c r="H238" s="217"/>
    </row>
    <row r="239" spans="1:8" ht="30.75" customHeight="1">
      <c r="A239" s="220">
        <f>+A238+0.1</f>
        <v>28.300000000000004</v>
      </c>
      <c r="B239" s="38" t="s">
        <v>107</v>
      </c>
      <c r="C239" s="97">
        <v>16.980000000000004</v>
      </c>
      <c r="D239" s="49" t="s">
        <v>11</v>
      </c>
      <c r="E239" s="102"/>
      <c r="F239" s="43"/>
      <c r="G239" s="31"/>
      <c r="H239" s="217"/>
    </row>
    <row r="240" spans="1:8" ht="20.25" customHeight="1">
      <c r="A240" s="212"/>
      <c r="B240" s="88" t="s">
        <v>420</v>
      </c>
      <c r="C240" s="88"/>
      <c r="D240" s="9"/>
      <c r="E240" s="88"/>
      <c r="F240" s="100"/>
      <c r="G240" s="101"/>
      <c r="H240" s="210"/>
    </row>
    <row r="241" spans="1:8" ht="20.25" customHeight="1">
      <c r="A241" s="212"/>
      <c r="B241" s="18"/>
      <c r="C241" s="18"/>
      <c r="D241" s="89"/>
      <c r="E241" s="18"/>
      <c r="F241" s="103"/>
      <c r="G241" s="101"/>
      <c r="H241" s="210"/>
    </row>
    <row r="242" spans="1:8" ht="20.100000000000001" customHeight="1">
      <c r="A242" s="213"/>
      <c r="B242" s="18" t="s">
        <v>244</v>
      </c>
      <c r="C242" s="18"/>
      <c r="D242" s="89"/>
      <c r="E242" s="18"/>
      <c r="F242" s="100"/>
      <c r="G242" s="104"/>
      <c r="H242" s="219"/>
    </row>
    <row r="243" spans="1:8" ht="20.100000000000001" customHeight="1">
      <c r="A243" s="213"/>
      <c r="B243" s="18"/>
      <c r="C243" s="18"/>
      <c r="D243" s="89"/>
      <c r="E243" s="18"/>
      <c r="F243" s="100"/>
      <c r="G243" s="104"/>
      <c r="H243" s="219"/>
    </row>
    <row r="244" spans="1:8" ht="20.25" customHeight="1">
      <c r="A244" s="215"/>
      <c r="B244" s="18" t="s">
        <v>245</v>
      </c>
      <c r="C244" s="97" t="s">
        <v>15</v>
      </c>
      <c r="D244" s="105" t="s">
        <v>15</v>
      </c>
      <c r="E244" s="97"/>
      <c r="F244" s="43"/>
      <c r="G244" s="31"/>
      <c r="H244" s="217"/>
    </row>
    <row r="245" spans="1:8" ht="20.25" customHeight="1">
      <c r="A245" s="215">
        <v>29</v>
      </c>
      <c r="B245" s="18" t="s">
        <v>440</v>
      </c>
      <c r="C245" s="97"/>
      <c r="D245" s="49" t="s">
        <v>15</v>
      </c>
      <c r="E245" s="106"/>
      <c r="F245" s="43"/>
      <c r="G245" s="31"/>
      <c r="H245" s="217"/>
    </row>
    <row r="246" spans="1:8" ht="20.25" customHeight="1">
      <c r="A246" s="212">
        <f t="shared" ref="A246:A254" si="20">+A245+0.1</f>
        <v>29.1</v>
      </c>
      <c r="B246" s="88" t="s">
        <v>35</v>
      </c>
      <c r="C246" s="97">
        <v>8.8320000000000007</v>
      </c>
      <c r="D246" s="49" t="s">
        <v>23</v>
      </c>
      <c r="E246" s="43"/>
      <c r="F246" s="43"/>
      <c r="G246" s="31"/>
      <c r="H246" s="210"/>
    </row>
    <row r="247" spans="1:8" ht="20.25" customHeight="1">
      <c r="A247" s="212">
        <f t="shared" si="20"/>
        <v>29.200000000000003</v>
      </c>
      <c r="B247" s="88" t="s">
        <v>37</v>
      </c>
      <c r="C247" s="97">
        <v>2.4960000000000004</v>
      </c>
      <c r="D247" s="49" t="s">
        <v>38</v>
      </c>
      <c r="E247" s="43"/>
      <c r="F247" s="43"/>
      <c r="G247" s="31"/>
      <c r="H247" s="210"/>
    </row>
    <row r="248" spans="1:8" ht="20.25" customHeight="1">
      <c r="A248" s="212">
        <f t="shared" si="20"/>
        <v>29.300000000000004</v>
      </c>
      <c r="B248" s="88" t="s">
        <v>39</v>
      </c>
      <c r="C248" s="97">
        <v>3.84</v>
      </c>
      <c r="D248" s="49" t="s">
        <v>38</v>
      </c>
      <c r="E248" s="43"/>
      <c r="F248" s="43"/>
      <c r="G248" s="31"/>
      <c r="H248" s="210"/>
    </row>
    <row r="249" spans="1:8" ht="20.25" customHeight="1">
      <c r="A249" s="212">
        <f t="shared" si="20"/>
        <v>29.400000000000006</v>
      </c>
      <c r="B249" s="88" t="s">
        <v>40</v>
      </c>
      <c r="C249" s="97">
        <v>1.9200000000000004</v>
      </c>
      <c r="D249" s="49" t="s">
        <v>38</v>
      </c>
      <c r="E249" s="43"/>
      <c r="F249" s="43"/>
      <c r="G249" s="31"/>
      <c r="H249" s="210"/>
    </row>
    <row r="250" spans="1:8" ht="20.25" customHeight="1">
      <c r="A250" s="212">
        <f t="shared" si="20"/>
        <v>29.500000000000007</v>
      </c>
      <c r="B250" s="88" t="s">
        <v>41</v>
      </c>
      <c r="C250" s="97">
        <v>0.76800000000000002</v>
      </c>
      <c r="D250" s="49" t="s">
        <v>38</v>
      </c>
      <c r="E250" s="43"/>
      <c r="F250" s="43"/>
      <c r="G250" s="31"/>
      <c r="H250" s="210"/>
    </row>
    <row r="251" spans="1:8" ht="20.25" customHeight="1">
      <c r="A251" s="212">
        <f t="shared" si="20"/>
        <v>29.600000000000009</v>
      </c>
      <c r="B251" s="88" t="s">
        <v>111</v>
      </c>
      <c r="C251" s="97">
        <v>1.536</v>
      </c>
      <c r="D251" s="49" t="s">
        <v>38</v>
      </c>
      <c r="E251" s="43"/>
      <c r="F251" s="43"/>
      <c r="G251" s="31"/>
      <c r="H251" s="210"/>
    </row>
    <row r="252" spans="1:8" ht="20.25" customHeight="1">
      <c r="A252" s="212">
        <f t="shared" si="20"/>
        <v>29.70000000000001</v>
      </c>
      <c r="B252" s="88" t="s">
        <v>112</v>
      </c>
      <c r="C252" s="97">
        <v>2</v>
      </c>
      <c r="D252" s="49" t="s">
        <v>38</v>
      </c>
      <c r="E252" s="43"/>
      <c r="F252" s="43"/>
      <c r="G252" s="31"/>
      <c r="H252" s="210"/>
    </row>
    <row r="253" spans="1:8" ht="20.25" customHeight="1">
      <c r="A253" s="212">
        <f t="shared" si="20"/>
        <v>29.800000000000011</v>
      </c>
      <c r="B253" s="88" t="s">
        <v>44</v>
      </c>
      <c r="C253" s="97">
        <v>2.8</v>
      </c>
      <c r="D253" s="49" t="s">
        <v>38</v>
      </c>
      <c r="E253" s="43"/>
      <c r="F253" s="43"/>
      <c r="G253" s="31"/>
      <c r="H253" s="210"/>
    </row>
    <row r="254" spans="1:8" ht="20.25" customHeight="1">
      <c r="A254" s="212">
        <f t="shared" si="20"/>
        <v>29.900000000000013</v>
      </c>
      <c r="B254" s="88" t="s">
        <v>45</v>
      </c>
      <c r="C254" s="97">
        <v>1.82</v>
      </c>
      <c r="D254" s="49" t="s">
        <v>38</v>
      </c>
      <c r="E254" s="43"/>
      <c r="F254" s="43"/>
      <c r="G254" s="31"/>
      <c r="H254" s="210"/>
    </row>
    <row r="255" spans="1:8" ht="20.25" customHeight="1">
      <c r="A255" s="216">
        <v>29.1</v>
      </c>
      <c r="B255" s="88" t="s">
        <v>46</v>
      </c>
      <c r="C255" s="97">
        <v>4.13</v>
      </c>
      <c r="D255" s="49" t="s">
        <v>38</v>
      </c>
      <c r="E255" s="43"/>
      <c r="F255" s="43"/>
      <c r="G255" s="31"/>
      <c r="H255" s="210"/>
    </row>
    <row r="256" spans="1:8" ht="20.25" customHeight="1">
      <c r="A256" s="216">
        <f>A255+0.01</f>
        <v>29.110000000000003</v>
      </c>
      <c r="B256" s="88" t="s">
        <v>47</v>
      </c>
      <c r="C256" s="97">
        <v>0.51</v>
      </c>
      <c r="D256" s="49" t="s">
        <v>23</v>
      </c>
      <c r="E256" s="43"/>
      <c r="F256" s="43"/>
      <c r="G256" s="31"/>
      <c r="H256" s="210"/>
    </row>
    <row r="257" spans="1:8" ht="20.25" customHeight="1">
      <c r="A257" s="216">
        <f t="shared" ref="A257:A277" si="21">A256+0.01</f>
        <v>29.120000000000005</v>
      </c>
      <c r="B257" s="88" t="s">
        <v>1130</v>
      </c>
      <c r="C257" s="97">
        <v>1.39</v>
      </c>
      <c r="D257" s="49" t="s">
        <v>23</v>
      </c>
      <c r="E257" s="43"/>
      <c r="F257" s="43"/>
      <c r="G257" s="31"/>
      <c r="H257" s="210"/>
    </row>
    <row r="258" spans="1:8" ht="20.25" customHeight="1">
      <c r="A258" s="216">
        <f t="shared" si="21"/>
        <v>29.130000000000006</v>
      </c>
      <c r="B258" s="88" t="s">
        <v>48</v>
      </c>
      <c r="C258" s="97">
        <v>0.88</v>
      </c>
      <c r="D258" s="49" t="s">
        <v>23</v>
      </c>
      <c r="E258" s="43"/>
      <c r="F258" s="43"/>
      <c r="G258" s="31"/>
      <c r="H258" s="210"/>
    </row>
    <row r="259" spans="1:8" ht="20.25" customHeight="1">
      <c r="A259" s="216">
        <f t="shared" si="21"/>
        <v>29.140000000000008</v>
      </c>
      <c r="B259" s="88" t="s">
        <v>49</v>
      </c>
      <c r="C259" s="97">
        <v>0.88</v>
      </c>
      <c r="D259" s="49" t="s">
        <v>23</v>
      </c>
      <c r="E259" s="43"/>
      <c r="F259" s="43"/>
      <c r="G259" s="31"/>
      <c r="H259" s="210"/>
    </row>
    <row r="260" spans="1:8" ht="20.25" customHeight="1">
      <c r="A260" s="216">
        <f t="shared" si="21"/>
        <v>29.150000000000009</v>
      </c>
      <c r="B260" s="88" t="s">
        <v>1131</v>
      </c>
      <c r="C260" s="97">
        <v>1.39</v>
      </c>
      <c r="D260" s="49" t="s">
        <v>23</v>
      </c>
      <c r="E260" s="43"/>
      <c r="F260" s="43"/>
      <c r="G260" s="31"/>
      <c r="H260" s="210"/>
    </row>
    <row r="261" spans="1:8" ht="20.25" customHeight="1">
      <c r="A261" s="216">
        <f t="shared" si="21"/>
        <v>29.160000000000011</v>
      </c>
      <c r="B261" s="88" t="s">
        <v>1132</v>
      </c>
      <c r="C261" s="97">
        <v>1.94</v>
      </c>
      <c r="D261" s="49" t="s">
        <v>23</v>
      </c>
      <c r="E261" s="43"/>
      <c r="F261" s="43"/>
      <c r="G261" s="31"/>
      <c r="H261" s="210"/>
    </row>
    <row r="262" spans="1:8" ht="20.25" customHeight="1">
      <c r="A262" s="216">
        <f t="shared" si="21"/>
        <v>29.170000000000012</v>
      </c>
      <c r="B262" s="88" t="s">
        <v>1133</v>
      </c>
      <c r="C262" s="97">
        <v>1.59</v>
      </c>
      <c r="D262" s="49" t="s">
        <v>23</v>
      </c>
      <c r="E262" s="43"/>
      <c r="F262" s="43"/>
      <c r="G262" s="31"/>
      <c r="H262" s="210"/>
    </row>
    <row r="263" spans="1:8" ht="20.25" customHeight="1">
      <c r="A263" s="216">
        <f t="shared" si="21"/>
        <v>29.180000000000014</v>
      </c>
      <c r="B263" s="88" t="s">
        <v>1134</v>
      </c>
      <c r="C263" s="97">
        <v>1.17</v>
      </c>
      <c r="D263" s="49" t="s">
        <v>23</v>
      </c>
      <c r="E263" s="43"/>
      <c r="F263" s="43"/>
      <c r="G263" s="31"/>
      <c r="H263" s="210"/>
    </row>
    <row r="264" spans="1:8" ht="20.25" customHeight="1">
      <c r="A264" s="216">
        <f t="shared" si="21"/>
        <v>29.190000000000015</v>
      </c>
      <c r="B264" s="88" t="s">
        <v>1135</v>
      </c>
      <c r="C264" s="97">
        <v>0.56999999999999995</v>
      </c>
      <c r="D264" s="49" t="s">
        <v>23</v>
      </c>
      <c r="E264" s="43"/>
      <c r="F264" s="43"/>
      <c r="G264" s="31"/>
      <c r="H264" s="210"/>
    </row>
    <row r="265" spans="1:8" ht="20.25" customHeight="1">
      <c r="A265" s="216">
        <f t="shared" si="21"/>
        <v>29.200000000000017</v>
      </c>
      <c r="B265" s="88" t="s">
        <v>1136</v>
      </c>
      <c r="C265" s="97">
        <v>0.5</v>
      </c>
      <c r="D265" s="49" t="s">
        <v>23</v>
      </c>
      <c r="E265" s="43"/>
      <c r="F265" s="43"/>
      <c r="G265" s="31"/>
      <c r="H265" s="210"/>
    </row>
    <row r="266" spans="1:8" ht="20.25" customHeight="1">
      <c r="A266" s="216">
        <f t="shared" si="21"/>
        <v>29.210000000000019</v>
      </c>
      <c r="B266" s="88" t="s">
        <v>1137</v>
      </c>
      <c r="C266" s="97">
        <v>4.42</v>
      </c>
      <c r="D266" s="49" t="s">
        <v>23</v>
      </c>
      <c r="E266" s="43"/>
      <c r="F266" s="43"/>
      <c r="G266" s="31"/>
      <c r="H266" s="210"/>
    </row>
    <row r="267" spans="1:8" ht="20.25" customHeight="1">
      <c r="A267" s="216">
        <f t="shared" si="21"/>
        <v>29.22000000000002</v>
      </c>
      <c r="B267" s="88" t="s">
        <v>1150</v>
      </c>
      <c r="C267" s="97">
        <v>0.48</v>
      </c>
      <c r="D267" s="49" t="s">
        <v>23</v>
      </c>
      <c r="E267" s="43"/>
      <c r="F267" s="43"/>
      <c r="G267" s="31"/>
      <c r="H267" s="210"/>
    </row>
    <row r="268" spans="1:8" ht="20.25" customHeight="1">
      <c r="A268" s="216">
        <f t="shared" si="21"/>
        <v>29.230000000000022</v>
      </c>
      <c r="B268" s="88" t="s">
        <v>1138</v>
      </c>
      <c r="C268" s="97">
        <v>3.45</v>
      </c>
      <c r="D268" s="49" t="s">
        <v>23</v>
      </c>
      <c r="E268" s="43"/>
      <c r="F268" s="43"/>
      <c r="G268" s="31"/>
      <c r="H268" s="210"/>
    </row>
    <row r="269" spans="1:8" ht="20.25" customHeight="1">
      <c r="A269" s="216">
        <f t="shared" si="21"/>
        <v>29.240000000000023</v>
      </c>
      <c r="B269" s="88" t="s">
        <v>1139</v>
      </c>
      <c r="C269" s="97">
        <v>3.45</v>
      </c>
      <c r="D269" s="49" t="s">
        <v>23</v>
      </c>
      <c r="E269" s="43"/>
      <c r="F269" s="43"/>
      <c r="G269" s="31"/>
      <c r="H269" s="210"/>
    </row>
    <row r="270" spans="1:8" ht="20.25" customHeight="1">
      <c r="A270" s="216">
        <f t="shared" si="21"/>
        <v>29.250000000000025</v>
      </c>
      <c r="B270" s="88" t="s">
        <v>1140</v>
      </c>
      <c r="C270" s="97">
        <v>0.91</v>
      </c>
      <c r="D270" s="49" t="s">
        <v>23</v>
      </c>
      <c r="E270" s="43"/>
      <c r="F270" s="43"/>
      <c r="G270" s="31"/>
      <c r="H270" s="210"/>
    </row>
    <row r="271" spans="1:8" ht="20.25" customHeight="1" thickBot="1">
      <c r="A271" s="260">
        <f t="shared" si="21"/>
        <v>29.260000000000026</v>
      </c>
      <c r="B271" s="261" t="s">
        <v>1141</v>
      </c>
      <c r="C271" s="262">
        <v>4.84</v>
      </c>
      <c r="D271" s="263" t="s">
        <v>23</v>
      </c>
      <c r="E271" s="264"/>
      <c r="F271" s="264"/>
      <c r="G271" s="265"/>
      <c r="H271" s="266"/>
    </row>
    <row r="272" spans="1:8" ht="20.25" customHeight="1">
      <c r="A272" s="267">
        <f t="shared" si="21"/>
        <v>29.270000000000028</v>
      </c>
      <c r="B272" s="276" t="s">
        <v>52</v>
      </c>
      <c r="C272" s="269">
        <v>0.12</v>
      </c>
      <c r="D272" s="270" t="s">
        <v>23</v>
      </c>
      <c r="E272" s="271"/>
      <c r="F272" s="271"/>
      <c r="G272" s="272"/>
      <c r="H272" s="273"/>
    </row>
    <row r="273" spans="1:8" ht="36.75" customHeight="1">
      <c r="A273" s="216">
        <f t="shared" si="21"/>
        <v>29.28000000000003</v>
      </c>
      <c r="B273" s="38" t="s">
        <v>54</v>
      </c>
      <c r="C273" s="97">
        <v>6.84</v>
      </c>
      <c r="D273" s="49" t="s">
        <v>23</v>
      </c>
      <c r="E273" s="43"/>
      <c r="F273" s="43"/>
      <c r="G273" s="31"/>
      <c r="H273" s="210"/>
    </row>
    <row r="274" spans="1:8" ht="20.25" customHeight="1">
      <c r="A274" s="216">
        <f t="shared" si="21"/>
        <v>29.290000000000031</v>
      </c>
      <c r="B274" s="38" t="s">
        <v>55</v>
      </c>
      <c r="C274" s="97">
        <v>49.300000000000004</v>
      </c>
      <c r="D274" s="49" t="s">
        <v>56</v>
      </c>
      <c r="E274" s="43"/>
      <c r="F274" s="43"/>
      <c r="G274" s="31"/>
      <c r="H274" s="210"/>
    </row>
    <row r="275" spans="1:8" ht="20.25" customHeight="1">
      <c r="A275" s="216">
        <f t="shared" si="21"/>
        <v>29.300000000000033</v>
      </c>
      <c r="B275" s="38" t="s">
        <v>57</v>
      </c>
      <c r="C275" s="97">
        <v>10.9</v>
      </c>
      <c r="D275" s="49" t="s">
        <v>56</v>
      </c>
      <c r="E275" s="43"/>
      <c r="F275" s="43"/>
      <c r="G275" s="31"/>
      <c r="H275" s="210"/>
    </row>
    <row r="276" spans="1:8" ht="20.25" customHeight="1">
      <c r="A276" s="216">
        <f t="shared" si="21"/>
        <v>29.310000000000034</v>
      </c>
      <c r="B276" s="38" t="s">
        <v>58</v>
      </c>
      <c r="C276" s="97">
        <v>57.94</v>
      </c>
      <c r="D276" s="49" t="s">
        <v>11</v>
      </c>
      <c r="E276" s="43"/>
      <c r="F276" s="43"/>
      <c r="G276" s="31"/>
      <c r="H276" s="210"/>
    </row>
    <row r="277" spans="1:8" ht="20.25" customHeight="1">
      <c r="A277" s="216">
        <f t="shared" si="21"/>
        <v>29.320000000000036</v>
      </c>
      <c r="B277" s="38" t="s">
        <v>108</v>
      </c>
      <c r="C277" s="97">
        <v>52.85</v>
      </c>
      <c r="D277" s="49" t="s">
        <v>23</v>
      </c>
      <c r="E277" s="43"/>
      <c r="F277" s="43"/>
      <c r="G277" s="31"/>
      <c r="H277" s="210"/>
    </row>
    <row r="278" spans="1:8" ht="20.25" customHeight="1">
      <c r="A278" s="212"/>
      <c r="B278" s="88" t="s">
        <v>420</v>
      </c>
      <c r="C278" s="88"/>
      <c r="D278" s="9"/>
      <c r="E278" s="88"/>
      <c r="F278" s="100"/>
      <c r="G278" s="101"/>
      <c r="H278" s="210"/>
    </row>
    <row r="279" spans="1:8" ht="20.25" customHeight="1">
      <c r="A279" s="215">
        <v>30</v>
      </c>
      <c r="B279" s="18" t="s">
        <v>60</v>
      </c>
      <c r="C279" s="97"/>
      <c r="D279" s="49"/>
      <c r="E279" s="97"/>
      <c r="F279" s="43"/>
      <c r="G279" s="31"/>
      <c r="H279" s="210"/>
    </row>
    <row r="280" spans="1:8" ht="20.25" customHeight="1">
      <c r="A280" s="220">
        <f>A279+0.1</f>
        <v>30.1</v>
      </c>
      <c r="B280" s="38" t="s">
        <v>109</v>
      </c>
      <c r="C280" s="97">
        <v>438.45600000000002</v>
      </c>
      <c r="D280" s="49" t="s">
        <v>61</v>
      </c>
      <c r="E280" s="43"/>
      <c r="F280" s="43"/>
      <c r="G280" s="31"/>
      <c r="H280" s="210"/>
    </row>
    <row r="281" spans="1:8" ht="20.25" customHeight="1">
      <c r="A281" s="220">
        <f>A280+0.1</f>
        <v>30.200000000000003</v>
      </c>
      <c r="B281" s="88" t="s">
        <v>62</v>
      </c>
      <c r="C281" s="97">
        <v>8.4559999999999995</v>
      </c>
      <c r="D281" s="49" t="s">
        <v>61</v>
      </c>
      <c r="E281" s="43"/>
      <c r="F281" s="43"/>
      <c r="G281" s="31"/>
      <c r="H281" s="210"/>
    </row>
    <row r="282" spans="1:8" ht="20.25" customHeight="1">
      <c r="A282" s="220">
        <f>A281+0.1</f>
        <v>30.300000000000004</v>
      </c>
      <c r="B282" s="88" t="s">
        <v>752</v>
      </c>
      <c r="C282" s="97">
        <v>22.016000000000002</v>
      </c>
      <c r="D282" s="49" t="s">
        <v>61</v>
      </c>
      <c r="E282" s="43"/>
      <c r="F282" s="43"/>
      <c r="G282" s="31"/>
      <c r="H282" s="210"/>
    </row>
    <row r="283" spans="1:8" ht="20.25" customHeight="1">
      <c r="A283" s="212"/>
      <c r="B283" s="88" t="s">
        <v>420</v>
      </c>
      <c r="C283" s="88"/>
      <c r="D283" s="9"/>
      <c r="E283" s="88"/>
      <c r="F283" s="100"/>
      <c r="G283" s="101"/>
      <c r="H283" s="210"/>
    </row>
    <row r="284" spans="1:8" ht="20.25" customHeight="1">
      <c r="A284" s="215">
        <v>31</v>
      </c>
      <c r="B284" s="18" t="s">
        <v>469</v>
      </c>
      <c r="C284" s="97"/>
      <c r="D284" s="49"/>
      <c r="E284" s="97"/>
      <c r="F284" s="43"/>
      <c r="G284" s="31"/>
      <c r="H284" s="210"/>
    </row>
    <row r="285" spans="1:8" ht="20.25" customHeight="1">
      <c r="A285" s="212">
        <f>+A284+0.1</f>
        <v>31.1</v>
      </c>
      <c r="B285" s="88" t="s">
        <v>63</v>
      </c>
      <c r="C285" s="97">
        <v>1037.954</v>
      </c>
      <c r="D285" s="49" t="s">
        <v>61</v>
      </c>
      <c r="E285" s="43"/>
      <c r="F285" s="43"/>
      <c r="G285" s="31"/>
      <c r="H285" s="210"/>
    </row>
    <row r="286" spans="1:8" ht="20.25" customHeight="1">
      <c r="A286" s="212">
        <f>+A285+0.1</f>
        <v>31.200000000000003</v>
      </c>
      <c r="B286" s="88" t="s">
        <v>64</v>
      </c>
      <c r="C286" s="97">
        <v>877.95600000000036</v>
      </c>
      <c r="D286" s="49" t="s">
        <v>61</v>
      </c>
      <c r="E286" s="43"/>
      <c r="F286" s="43"/>
      <c r="G286" s="31"/>
      <c r="H286" s="210"/>
    </row>
    <row r="287" spans="1:8" ht="20.25" customHeight="1">
      <c r="A287" s="212">
        <f>+A286+0.1</f>
        <v>31.300000000000004</v>
      </c>
      <c r="B287" s="88" t="s">
        <v>65</v>
      </c>
      <c r="C287" s="97">
        <v>181.61500000000001</v>
      </c>
      <c r="D287" s="49" t="s">
        <v>61</v>
      </c>
      <c r="E287" s="43"/>
      <c r="F287" s="43"/>
      <c r="G287" s="31"/>
      <c r="H287" s="210"/>
    </row>
    <row r="288" spans="1:8" ht="20.25" customHeight="1">
      <c r="A288" s="212">
        <f>+A287+0.1</f>
        <v>31.400000000000006</v>
      </c>
      <c r="B288" s="88" t="s">
        <v>66</v>
      </c>
      <c r="C288" s="97">
        <v>1037.954</v>
      </c>
      <c r="D288" s="49" t="s">
        <v>61</v>
      </c>
      <c r="E288" s="43"/>
      <c r="F288" s="43"/>
      <c r="G288" s="31"/>
      <c r="H288" s="210"/>
    </row>
    <row r="289" spans="1:8" ht="20.25" customHeight="1">
      <c r="A289" s="212">
        <f>+A288+0.1</f>
        <v>31.500000000000007</v>
      </c>
      <c r="B289" s="88" t="s">
        <v>67</v>
      </c>
      <c r="C289" s="97">
        <v>1553.9100000000003</v>
      </c>
      <c r="D289" s="49" t="s">
        <v>68</v>
      </c>
      <c r="E289" s="43"/>
      <c r="F289" s="43"/>
      <c r="G289" s="31"/>
      <c r="H289" s="210"/>
    </row>
    <row r="290" spans="1:8" ht="20.25" customHeight="1">
      <c r="A290" s="212"/>
      <c r="B290" s="88" t="s">
        <v>420</v>
      </c>
      <c r="C290" s="88"/>
      <c r="D290" s="9"/>
      <c r="E290" s="88"/>
      <c r="F290" s="100"/>
      <c r="G290" s="101"/>
      <c r="H290" s="210"/>
    </row>
    <row r="291" spans="1:8" ht="20.25" customHeight="1">
      <c r="A291" s="215">
        <v>32</v>
      </c>
      <c r="B291" s="18" t="s">
        <v>1151</v>
      </c>
      <c r="C291" s="97"/>
      <c r="D291" s="49"/>
      <c r="E291" s="97"/>
      <c r="F291" s="43"/>
      <c r="G291" s="31"/>
      <c r="H291" s="210"/>
    </row>
    <row r="292" spans="1:8" ht="20.25" customHeight="1">
      <c r="A292" s="431">
        <f t="shared" ref="A292:A294" si="22">+A291+0.1</f>
        <v>32.1</v>
      </c>
      <c r="B292" s="435" t="s">
        <v>70</v>
      </c>
      <c r="C292" s="433">
        <v>349.86</v>
      </c>
      <c r="D292" s="434" t="s">
        <v>61</v>
      </c>
      <c r="E292" s="43"/>
      <c r="F292" s="43"/>
      <c r="G292" s="31"/>
      <c r="H292" s="210"/>
    </row>
    <row r="293" spans="1:8" ht="48.75" customHeight="1">
      <c r="A293" s="431">
        <f t="shared" si="22"/>
        <v>32.200000000000003</v>
      </c>
      <c r="B293" s="435" t="s">
        <v>1143</v>
      </c>
      <c r="C293" s="433">
        <v>52.02</v>
      </c>
      <c r="D293" s="434" t="s">
        <v>61</v>
      </c>
      <c r="E293" s="43"/>
      <c r="F293" s="43"/>
      <c r="G293" s="31"/>
      <c r="H293" s="210"/>
    </row>
    <row r="294" spans="1:8" ht="35.25" customHeight="1">
      <c r="A294" s="423">
        <f t="shared" si="22"/>
        <v>32.300000000000004</v>
      </c>
      <c r="B294" s="424" t="s">
        <v>1153</v>
      </c>
      <c r="C294" s="425">
        <v>61.36</v>
      </c>
      <c r="D294" s="426" t="s">
        <v>56</v>
      </c>
      <c r="E294" s="43"/>
      <c r="F294" s="43"/>
      <c r="G294" s="31"/>
      <c r="H294" s="210"/>
    </row>
    <row r="295" spans="1:8" ht="20.25" customHeight="1">
      <c r="A295" s="212"/>
      <c r="B295" s="88" t="s">
        <v>420</v>
      </c>
      <c r="C295" s="88"/>
      <c r="D295" s="9"/>
      <c r="E295" s="88"/>
      <c r="F295" s="100"/>
      <c r="G295" s="101"/>
      <c r="H295" s="210"/>
    </row>
    <row r="296" spans="1:8" ht="20.25" customHeight="1">
      <c r="A296" s="215">
        <v>33</v>
      </c>
      <c r="B296" s="18" t="s">
        <v>413</v>
      </c>
      <c r="C296" s="97"/>
      <c r="D296" s="49"/>
      <c r="E296" s="97"/>
      <c r="F296" s="43"/>
      <c r="G296" s="31"/>
      <c r="H296" s="210"/>
    </row>
    <row r="297" spans="1:8" ht="69.75" customHeight="1">
      <c r="A297" s="431">
        <f>+A296+0.1</f>
        <v>33.1</v>
      </c>
      <c r="B297" s="435" t="s">
        <v>1154</v>
      </c>
      <c r="C297" s="433">
        <v>56.069999999999993</v>
      </c>
      <c r="D297" s="434" t="s">
        <v>61</v>
      </c>
      <c r="E297" s="43"/>
      <c r="F297" s="43"/>
      <c r="G297" s="31"/>
      <c r="H297" s="210"/>
    </row>
    <row r="298" spans="1:8" ht="20.25" customHeight="1">
      <c r="A298" s="212"/>
      <c r="B298" s="88" t="s">
        <v>420</v>
      </c>
      <c r="C298" s="88"/>
      <c r="D298" s="9"/>
      <c r="E298" s="88"/>
      <c r="F298" s="100"/>
      <c r="G298" s="101"/>
      <c r="H298" s="210"/>
    </row>
    <row r="299" spans="1:8" ht="20.25" customHeight="1">
      <c r="A299" s="215">
        <v>34</v>
      </c>
      <c r="B299" s="18" t="s">
        <v>1155</v>
      </c>
      <c r="C299" s="97"/>
      <c r="D299" s="49"/>
      <c r="E299" s="97"/>
      <c r="F299" s="43"/>
      <c r="G299" s="31"/>
      <c r="H299" s="210"/>
    </row>
    <row r="300" spans="1:8" ht="20.25" customHeight="1">
      <c r="A300" s="431">
        <f>+A299+0.1</f>
        <v>34.1</v>
      </c>
      <c r="B300" s="432" t="s">
        <v>72</v>
      </c>
      <c r="C300" s="433">
        <v>41.14</v>
      </c>
      <c r="D300" s="434" t="s">
        <v>68</v>
      </c>
      <c r="E300" s="43"/>
      <c r="F300" s="43"/>
      <c r="G300" s="31"/>
      <c r="H300" s="210"/>
    </row>
    <row r="301" spans="1:8" ht="20.25" customHeight="1">
      <c r="A301" s="431">
        <f>+A300+0.1</f>
        <v>34.200000000000003</v>
      </c>
      <c r="B301" s="432" t="s">
        <v>73</v>
      </c>
      <c r="C301" s="433">
        <v>11.42</v>
      </c>
      <c r="D301" s="434" t="s">
        <v>61</v>
      </c>
      <c r="E301" s="43"/>
      <c r="F301" s="43"/>
      <c r="G301" s="31"/>
      <c r="H301" s="210"/>
    </row>
    <row r="302" spans="1:8" ht="20.25" customHeight="1">
      <c r="A302" s="212"/>
      <c r="B302" s="88" t="s">
        <v>1156</v>
      </c>
      <c r="C302" s="88"/>
      <c r="D302" s="9"/>
      <c r="E302" s="88"/>
      <c r="F302" s="100"/>
      <c r="G302" s="101"/>
      <c r="H302" s="210"/>
    </row>
    <row r="303" spans="1:8" ht="20.25" customHeight="1">
      <c r="A303" s="215">
        <v>35</v>
      </c>
      <c r="B303" s="18" t="s">
        <v>1152</v>
      </c>
      <c r="C303" s="97"/>
      <c r="D303" s="49"/>
      <c r="E303" s="97"/>
      <c r="F303" s="43"/>
      <c r="G303" s="31"/>
      <c r="H303" s="210"/>
    </row>
    <row r="304" spans="1:8" ht="33.75" customHeight="1">
      <c r="A304" s="212">
        <f>A303+0.1</f>
        <v>35.1</v>
      </c>
      <c r="B304" s="38" t="s">
        <v>1147</v>
      </c>
      <c r="C304" s="97">
        <v>46.439999999999991</v>
      </c>
      <c r="D304" s="49" t="s">
        <v>61</v>
      </c>
      <c r="E304" s="43"/>
      <c r="F304" s="43"/>
      <c r="G304" s="31"/>
      <c r="H304" s="210"/>
    </row>
    <row r="305" spans="1:8" ht="20.25" customHeight="1">
      <c r="A305" s="212">
        <f>+A304+0.1</f>
        <v>35.200000000000003</v>
      </c>
      <c r="B305" s="38" t="s">
        <v>74</v>
      </c>
      <c r="C305" s="97">
        <v>21.12</v>
      </c>
      <c r="D305" s="49" t="s">
        <v>61</v>
      </c>
      <c r="E305" s="43"/>
      <c r="F305" s="43"/>
      <c r="G305" s="31"/>
      <c r="H305" s="210"/>
    </row>
    <row r="306" spans="1:8" ht="20.25" customHeight="1">
      <c r="A306" s="212">
        <f>+A305+0.1</f>
        <v>35.300000000000004</v>
      </c>
      <c r="B306" s="38" t="s">
        <v>75</v>
      </c>
      <c r="C306" s="97">
        <v>81.942000000000007</v>
      </c>
      <c r="D306" s="49" t="s">
        <v>61</v>
      </c>
      <c r="E306" s="43"/>
      <c r="F306" s="43"/>
      <c r="G306" s="31"/>
      <c r="H306" s="210"/>
    </row>
    <row r="307" spans="1:8" ht="20.25" customHeight="1">
      <c r="A307" s="212"/>
      <c r="B307" s="88" t="s">
        <v>420</v>
      </c>
      <c r="C307" s="88"/>
      <c r="D307" s="9"/>
      <c r="E307" s="88"/>
      <c r="F307" s="100"/>
      <c r="G307" s="101"/>
      <c r="H307" s="210"/>
    </row>
    <row r="308" spans="1:8" ht="20.25" customHeight="1">
      <c r="A308" s="215">
        <v>36</v>
      </c>
      <c r="B308" s="18" t="s">
        <v>76</v>
      </c>
      <c r="C308" s="97"/>
      <c r="D308" s="49"/>
      <c r="E308" s="97"/>
      <c r="F308" s="43"/>
      <c r="G308" s="31"/>
      <c r="H308" s="210"/>
    </row>
    <row r="309" spans="1:8" ht="20.25" customHeight="1">
      <c r="A309" s="212">
        <f>+A308+0.1</f>
        <v>36.1</v>
      </c>
      <c r="B309" s="88" t="s">
        <v>77</v>
      </c>
      <c r="C309" s="97">
        <v>5</v>
      </c>
      <c r="D309" s="49" t="s">
        <v>608</v>
      </c>
      <c r="E309" s="43"/>
      <c r="F309" s="43"/>
      <c r="G309" s="31"/>
      <c r="H309" s="210"/>
    </row>
    <row r="310" spans="1:8" ht="20.25" customHeight="1">
      <c r="A310" s="212"/>
      <c r="B310" s="88" t="s">
        <v>420</v>
      </c>
      <c r="C310" s="88"/>
      <c r="D310" s="9"/>
      <c r="E310" s="88"/>
      <c r="F310" s="100"/>
      <c r="G310" s="101"/>
      <c r="H310" s="210"/>
    </row>
    <row r="311" spans="1:8" ht="20.25" customHeight="1">
      <c r="A311" s="215">
        <v>37</v>
      </c>
      <c r="B311" s="18" t="s">
        <v>78</v>
      </c>
      <c r="C311" s="97"/>
      <c r="D311" s="49"/>
      <c r="E311" s="97"/>
      <c r="F311" s="43"/>
      <c r="G311" s="31"/>
      <c r="H311" s="210"/>
    </row>
    <row r="312" spans="1:8" ht="20.25" customHeight="1">
      <c r="A312" s="431">
        <f>+A311+0.1</f>
        <v>37.1</v>
      </c>
      <c r="B312" s="432" t="s">
        <v>79</v>
      </c>
      <c r="C312" s="433">
        <v>50.43</v>
      </c>
      <c r="D312" s="434" t="s">
        <v>61</v>
      </c>
      <c r="E312" s="43"/>
      <c r="F312" s="43"/>
      <c r="G312" s="31"/>
      <c r="H312" s="210"/>
    </row>
    <row r="313" spans="1:8" ht="34.5" customHeight="1">
      <c r="A313" s="212">
        <f>+A312+0.1</f>
        <v>37.200000000000003</v>
      </c>
      <c r="B313" s="38" t="s">
        <v>80</v>
      </c>
      <c r="C313" s="97">
        <v>28.245000000000001</v>
      </c>
      <c r="D313" s="49" t="s">
        <v>81</v>
      </c>
      <c r="E313" s="43"/>
      <c r="F313" s="43"/>
      <c r="G313" s="31"/>
      <c r="H313" s="210"/>
    </row>
    <row r="314" spans="1:8" ht="20.25" customHeight="1">
      <c r="A314" s="212"/>
      <c r="B314" s="88" t="s">
        <v>420</v>
      </c>
      <c r="C314" s="88"/>
      <c r="D314" s="9"/>
      <c r="E314" s="88"/>
      <c r="F314" s="100"/>
      <c r="G314" s="101"/>
      <c r="H314" s="210"/>
    </row>
    <row r="315" spans="1:8" ht="20.25" customHeight="1">
      <c r="A315" s="215">
        <v>38</v>
      </c>
      <c r="B315" s="18" t="s">
        <v>82</v>
      </c>
      <c r="C315" s="97"/>
      <c r="D315" s="49"/>
      <c r="E315" s="97"/>
      <c r="F315" s="43"/>
      <c r="G315" s="31"/>
      <c r="H315" s="210"/>
    </row>
    <row r="316" spans="1:8" ht="20.25" customHeight="1">
      <c r="A316" s="212">
        <f>A315+0.1</f>
        <v>38.1</v>
      </c>
      <c r="B316" s="88" t="s">
        <v>83</v>
      </c>
      <c r="C316" s="97">
        <v>1818.6980000000003</v>
      </c>
      <c r="D316" s="49" t="s">
        <v>11</v>
      </c>
      <c r="E316" s="43"/>
      <c r="F316" s="43"/>
      <c r="G316" s="31"/>
      <c r="H316" s="210"/>
    </row>
    <row r="317" spans="1:8" ht="20.25" customHeight="1">
      <c r="A317" s="431">
        <f>A316+0.1</f>
        <v>38.200000000000003</v>
      </c>
      <c r="B317" s="432" t="s">
        <v>84</v>
      </c>
      <c r="C317" s="433">
        <v>1485.7280000000003</v>
      </c>
      <c r="D317" s="434" t="s">
        <v>11</v>
      </c>
      <c r="E317" s="43"/>
      <c r="F317" s="43"/>
      <c r="G317" s="31"/>
      <c r="H317" s="210"/>
    </row>
    <row r="318" spans="1:8" ht="20.25" customHeight="1">
      <c r="A318" s="212">
        <f>A317+0.1</f>
        <v>38.300000000000004</v>
      </c>
      <c r="B318" s="88" t="s">
        <v>85</v>
      </c>
      <c r="C318" s="97">
        <v>332.96999999999997</v>
      </c>
      <c r="D318" s="49" t="s">
        <v>11</v>
      </c>
      <c r="E318" s="43"/>
      <c r="F318" s="43"/>
      <c r="G318" s="31"/>
      <c r="H318" s="210"/>
    </row>
    <row r="319" spans="1:8" ht="20.25" customHeight="1">
      <c r="A319" s="212">
        <f>A318+0.1</f>
        <v>38.400000000000006</v>
      </c>
      <c r="B319" s="88" t="s">
        <v>86</v>
      </c>
      <c r="C319" s="97">
        <v>299.00400000000002</v>
      </c>
      <c r="D319" s="49" t="s">
        <v>11</v>
      </c>
      <c r="E319" s="43"/>
      <c r="F319" s="43"/>
      <c r="G319" s="31"/>
      <c r="H319" s="210"/>
    </row>
    <row r="320" spans="1:8" ht="20.25" customHeight="1" thickBot="1">
      <c r="A320" s="274"/>
      <c r="B320" s="261" t="s">
        <v>420</v>
      </c>
      <c r="C320" s="261"/>
      <c r="D320" s="279"/>
      <c r="E320" s="261"/>
      <c r="F320" s="280"/>
      <c r="G320" s="281"/>
      <c r="H320" s="266"/>
    </row>
    <row r="321" spans="1:8" ht="20.25" customHeight="1">
      <c r="A321" s="282">
        <v>39</v>
      </c>
      <c r="B321" s="283" t="s">
        <v>87</v>
      </c>
      <c r="C321" s="269"/>
      <c r="D321" s="270"/>
      <c r="E321" s="269"/>
      <c r="F321" s="271"/>
      <c r="G321" s="272"/>
      <c r="H321" s="273"/>
    </row>
    <row r="322" spans="1:8" ht="20.25" customHeight="1">
      <c r="A322" s="212">
        <f>A321+0.1</f>
        <v>39.1</v>
      </c>
      <c r="B322" s="88" t="s">
        <v>110</v>
      </c>
      <c r="C322" s="97">
        <v>1</v>
      </c>
      <c r="D322" s="49" t="s">
        <v>608</v>
      </c>
      <c r="E322" s="43"/>
      <c r="F322" s="43"/>
      <c r="G322" s="31"/>
      <c r="H322" s="210"/>
    </row>
    <row r="323" spans="1:8" ht="20.25" customHeight="1">
      <c r="A323" s="212">
        <f>A322+0.1</f>
        <v>39.200000000000003</v>
      </c>
      <c r="B323" s="88" t="s">
        <v>1148</v>
      </c>
      <c r="C323" s="97">
        <v>49.56</v>
      </c>
      <c r="D323" s="49" t="s">
        <v>11</v>
      </c>
      <c r="E323" s="43"/>
      <c r="F323" s="43"/>
      <c r="G323" s="31"/>
      <c r="H323" s="210"/>
    </row>
    <row r="324" spans="1:8" ht="20.25" customHeight="1">
      <c r="A324" s="212">
        <f>A323+0.1</f>
        <v>39.300000000000004</v>
      </c>
      <c r="B324" s="88" t="s">
        <v>89</v>
      </c>
      <c r="C324" s="97">
        <v>1.78</v>
      </c>
      <c r="D324" s="49" t="s">
        <v>11</v>
      </c>
      <c r="E324" s="43"/>
      <c r="F324" s="43"/>
      <c r="G324" s="31"/>
      <c r="H324" s="210"/>
    </row>
    <row r="325" spans="1:8" ht="20.25" customHeight="1">
      <c r="A325" s="212">
        <f>A324+0.1</f>
        <v>39.400000000000006</v>
      </c>
      <c r="B325" s="88" t="s">
        <v>93</v>
      </c>
      <c r="C325" s="97">
        <v>20.83</v>
      </c>
      <c r="D325" s="49" t="s">
        <v>91</v>
      </c>
      <c r="E325" s="43"/>
      <c r="F325" s="43"/>
      <c r="G325" s="31"/>
      <c r="H325" s="210"/>
    </row>
    <row r="326" spans="1:8" ht="20.25" customHeight="1">
      <c r="A326" s="212"/>
      <c r="B326" s="88" t="s">
        <v>420</v>
      </c>
      <c r="C326" s="88"/>
      <c r="D326" s="9"/>
      <c r="E326" s="88"/>
      <c r="F326" s="100"/>
      <c r="G326" s="101"/>
      <c r="H326" s="210"/>
    </row>
    <row r="327" spans="1:8" ht="36.75" customHeight="1">
      <c r="A327" s="215">
        <v>40</v>
      </c>
      <c r="B327" s="58" t="s">
        <v>1149</v>
      </c>
      <c r="C327" s="97"/>
      <c r="D327" s="49" t="s">
        <v>15</v>
      </c>
      <c r="E327" s="97"/>
      <c r="F327" s="43"/>
      <c r="G327" s="31"/>
      <c r="H327" s="217"/>
    </row>
    <row r="328" spans="1:8" ht="20.25" customHeight="1">
      <c r="A328" s="212">
        <f>+A327+0.1</f>
        <v>40.1</v>
      </c>
      <c r="B328" s="88" t="s">
        <v>105</v>
      </c>
      <c r="C328" s="97">
        <v>16.980000000000004</v>
      </c>
      <c r="D328" s="49" t="s">
        <v>11</v>
      </c>
      <c r="E328" s="43"/>
      <c r="F328" s="43"/>
      <c r="G328" s="31"/>
      <c r="H328" s="217"/>
    </row>
    <row r="329" spans="1:8" ht="20.25" customHeight="1">
      <c r="A329" s="212">
        <f>+A328+0.1</f>
        <v>40.200000000000003</v>
      </c>
      <c r="B329" s="88" t="s">
        <v>106</v>
      </c>
      <c r="C329" s="97">
        <v>49.300000000000004</v>
      </c>
      <c r="D329" s="49" t="s">
        <v>68</v>
      </c>
      <c r="E329" s="43"/>
      <c r="F329" s="43"/>
      <c r="G329" s="31"/>
      <c r="H329" s="217"/>
    </row>
    <row r="330" spans="1:8" ht="30.75" customHeight="1">
      <c r="A330" s="212">
        <f>+A329+0.1</f>
        <v>40.300000000000004</v>
      </c>
      <c r="B330" s="38" t="s">
        <v>107</v>
      </c>
      <c r="C330" s="97">
        <v>16.980000000000004</v>
      </c>
      <c r="D330" s="49" t="s">
        <v>11</v>
      </c>
      <c r="E330" s="102"/>
      <c r="F330" s="43"/>
      <c r="G330" s="31"/>
      <c r="H330" s="217"/>
    </row>
    <row r="331" spans="1:8" ht="20.25" customHeight="1">
      <c r="A331" s="212"/>
      <c r="B331" s="88" t="s">
        <v>420</v>
      </c>
      <c r="C331" s="88"/>
      <c r="D331" s="9"/>
      <c r="E331" s="88"/>
      <c r="F331" s="100"/>
      <c r="G331" s="101"/>
      <c r="H331" s="210"/>
    </row>
    <row r="332" spans="1:8" ht="20.25" customHeight="1">
      <c r="A332" s="212"/>
      <c r="B332" s="18"/>
      <c r="C332" s="97"/>
      <c r="D332" s="49"/>
      <c r="E332" s="97"/>
      <c r="F332" s="43"/>
      <c r="G332" s="31"/>
      <c r="H332" s="210"/>
    </row>
    <row r="333" spans="1:8" ht="20.25" customHeight="1">
      <c r="A333" s="218"/>
      <c r="B333" s="18" t="s">
        <v>246</v>
      </c>
      <c r="C333" s="18"/>
      <c r="D333" s="89"/>
      <c r="E333" s="18"/>
      <c r="F333" s="100"/>
      <c r="G333" s="104"/>
      <c r="H333" s="221"/>
    </row>
    <row r="334" spans="1:8" ht="20.25" customHeight="1">
      <c r="A334" s="218"/>
      <c r="B334" s="18"/>
      <c r="C334" s="18"/>
      <c r="D334" s="89"/>
      <c r="E334" s="18"/>
      <c r="F334" s="100"/>
      <c r="G334" s="104"/>
      <c r="H334" s="221"/>
    </row>
    <row r="335" spans="1:8" ht="20.25" customHeight="1">
      <c r="A335" s="212"/>
      <c r="B335" s="18" t="s">
        <v>247</v>
      </c>
      <c r="C335" s="97"/>
      <c r="D335" s="49"/>
      <c r="E335" s="97"/>
      <c r="F335" s="43"/>
      <c r="G335" s="31"/>
      <c r="H335" s="210"/>
    </row>
    <row r="336" spans="1:8" ht="20.25" customHeight="1">
      <c r="A336" s="215">
        <v>41</v>
      </c>
      <c r="B336" s="18" t="s">
        <v>440</v>
      </c>
      <c r="C336" s="97"/>
      <c r="D336" s="49" t="s">
        <v>15</v>
      </c>
      <c r="E336" s="106"/>
      <c r="F336" s="43"/>
      <c r="G336" s="31"/>
      <c r="H336" s="217"/>
    </row>
    <row r="337" spans="1:8" ht="20.25" customHeight="1">
      <c r="A337" s="212">
        <f t="shared" ref="A337:A345" si="23">+A336+0.1</f>
        <v>41.1</v>
      </c>
      <c r="B337" s="88" t="s">
        <v>35</v>
      </c>
      <c r="C337" s="97">
        <v>8.8320000000000007</v>
      </c>
      <c r="D337" s="49" t="s">
        <v>23</v>
      </c>
      <c r="E337" s="43"/>
      <c r="F337" s="43"/>
      <c r="G337" s="31"/>
      <c r="H337" s="210"/>
    </row>
    <row r="338" spans="1:8" ht="20.25" customHeight="1">
      <c r="A338" s="212">
        <f t="shared" si="23"/>
        <v>41.2</v>
      </c>
      <c r="B338" s="88" t="s">
        <v>37</v>
      </c>
      <c r="C338" s="97">
        <v>2.4960000000000004</v>
      </c>
      <c r="D338" s="49" t="s">
        <v>23</v>
      </c>
      <c r="E338" s="43"/>
      <c r="F338" s="43"/>
      <c r="G338" s="31"/>
      <c r="H338" s="210"/>
    </row>
    <row r="339" spans="1:8" ht="20.25" customHeight="1">
      <c r="A339" s="212">
        <f t="shared" si="23"/>
        <v>41.300000000000004</v>
      </c>
      <c r="B339" s="88" t="s">
        <v>39</v>
      </c>
      <c r="C339" s="97">
        <v>3.84</v>
      </c>
      <c r="D339" s="49" t="s">
        <v>38</v>
      </c>
      <c r="E339" s="43"/>
      <c r="F339" s="43"/>
      <c r="G339" s="31"/>
      <c r="H339" s="210"/>
    </row>
    <row r="340" spans="1:8" ht="20.25" customHeight="1">
      <c r="A340" s="212">
        <f t="shared" si="23"/>
        <v>41.400000000000006</v>
      </c>
      <c r="B340" s="88" t="s">
        <v>40</v>
      </c>
      <c r="C340" s="97">
        <v>1.9200000000000004</v>
      </c>
      <c r="D340" s="49" t="s">
        <v>38</v>
      </c>
      <c r="E340" s="43"/>
      <c r="F340" s="43"/>
      <c r="G340" s="31"/>
      <c r="H340" s="210"/>
    </row>
    <row r="341" spans="1:8" ht="20.25" customHeight="1">
      <c r="A341" s="212">
        <f t="shared" si="23"/>
        <v>41.500000000000007</v>
      </c>
      <c r="B341" s="88" t="s">
        <v>41</v>
      </c>
      <c r="C341" s="97">
        <v>0.76800000000000002</v>
      </c>
      <c r="D341" s="49" t="s">
        <v>38</v>
      </c>
      <c r="E341" s="43"/>
      <c r="F341" s="43"/>
      <c r="G341" s="31"/>
      <c r="H341" s="210"/>
    </row>
    <row r="342" spans="1:8" ht="20.25" customHeight="1">
      <c r="A342" s="212">
        <f t="shared" si="23"/>
        <v>41.600000000000009</v>
      </c>
      <c r="B342" s="88" t="s">
        <v>111</v>
      </c>
      <c r="C342" s="97">
        <v>1.536</v>
      </c>
      <c r="D342" s="49" t="s">
        <v>38</v>
      </c>
      <c r="E342" s="43"/>
      <c r="F342" s="43"/>
      <c r="G342" s="31"/>
      <c r="H342" s="210"/>
    </row>
    <row r="343" spans="1:8" ht="20.25" customHeight="1">
      <c r="A343" s="212">
        <f t="shared" si="23"/>
        <v>41.70000000000001</v>
      </c>
      <c r="B343" s="88" t="s">
        <v>43</v>
      </c>
      <c r="C343" s="97">
        <v>2</v>
      </c>
      <c r="D343" s="49" t="s">
        <v>38</v>
      </c>
      <c r="E343" s="43"/>
      <c r="F343" s="43"/>
      <c r="G343" s="31"/>
      <c r="H343" s="210"/>
    </row>
    <row r="344" spans="1:8" ht="20.25" customHeight="1">
      <c r="A344" s="212">
        <f t="shared" si="23"/>
        <v>41.800000000000011</v>
      </c>
      <c r="B344" s="88" t="s">
        <v>44</v>
      </c>
      <c r="C344" s="97">
        <v>2.8</v>
      </c>
      <c r="D344" s="49" t="s">
        <v>38</v>
      </c>
      <c r="E344" s="43"/>
      <c r="F344" s="43"/>
      <c r="G344" s="31"/>
      <c r="H344" s="210"/>
    </row>
    <row r="345" spans="1:8" ht="20.25" customHeight="1">
      <c r="A345" s="212">
        <f t="shared" si="23"/>
        <v>41.900000000000013</v>
      </c>
      <c r="B345" s="88" t="s">
        <v>45</v>
      </c>
      <c r="C345" s="97">
        <v>1.82</v>
      </c>
      <c r="D345" s="49" t="s">
        <v>38</v>
      </c>
      <c r="E345" s="43"/>
      <c r="F345" s="43"/>
      <c r="G345" s="31"/>
      <c r="H345" s="210"/>
    </row>
    <row r="346" spans="1:8" ht="20.25" customHeight="1">
      <c r="A346" s="216">
        <v>41.1</v>
      </c>
      <c r="B346" s="88" t="s">
        <v>46</v>
      </c>
      <c r="C346" s="97">
        <v>4.13</v>
      </c>
      <c r="D346" s="49" t="s">
        <v>38</v>
      </c>
      <c r="E346" s="43"/>
      <c r="F346" s="43"/>
      <c r="G346" s="31"/>
      <c r="H346" s="210"/>
    </row>
    <row r="347" spans="1:8" ht="20.25" customHeight="1">
      <c r="A347" s="216">
        <f>A346+0.01</f>
        <v>41.11</v>
      </c>
      <c r="B347" s="88" t="s">
        <v>47</v>
      </c>
      <c r="C347" s="97">
        <v>0.51</v>
      </c>
      <c r="D347" s="49" t="s">
        <v>23</v>
      </c>
      <c r="E347" s="43"/>
      <c r="F347" s="43"/>
      <c r="G347" s="31"/>
      <c r="H347" s="210"/>
    </row>
    <row r="348" spans="1:8" ht="20.25" customHeight="1">
      <c r="A348" s="216">
        <f t="shared" ref="A348:A369" si="24">A347+0.01</f>
        <v>41.12</v>
      </c>
      <c r="B348" s="88" t="s">
        <v>1130</v>
      </c>
      <c r="C348" s="97">
        <v>1.39</v>
      </c>
      <c r="D348" s="49" t="s">
        <v>23</v>
      </c>
      <c r="E348" s="43"/>
      <c r="F348" s="43"/>
      <c r="G348" s="31"/>
      <c r="H348" s="210"/>
    </row>
    <row r="349" spans="1:8" ht="20.25" customHeight="1">
      <c r="A349" s="216">
        <f t="shared" si="24"/>
        <v>41.129999999999995</v>
      </c>
      <c r="B349" s="88" t="s">
        <v>48</v>
      </c>
      <c r="C349" s="97">
        <v>0.88</v>
      </c>
      <c r="D349" s="49" t="s">
        <v>23</v>
      </c>
      <c r="E349" s="43"/>
      <c r="F349" s="43"/>
      <c r="G349" s="31"/>
      <c r="H349" s="210"/>
    </row>
    <row r="350" spans="1:8" ht="20.25" customHeight="1">
      <c r="A350" s="216">
        <f t="shared" si="24"/>
        <v>41.139999999999993</v>
      </c>
      <c r="B350" s="88" t="s">
        <v>49</v>
      </c>
      <c r="C350" s="97">
        <v>0.88</v>
      </c>
      <c r="D350" s="49" t="s">
        <v>23</v>
      </c>
      <c r="E350" s="43"/>
      <c r="F350" s="43"/>
      <c r="G350" s="31"/>
      <c r="H350" s="210"/>
    </row>
    <row r="351" spans="1:8" ht="20.25" customHeight="1">
      <c r="A351" s="216">
        <f t="shared" si="24"/>
        <v>41.149999999999991</v>
      </c>
      <c r="B351" s="88" t="s">
        <v>1131</v>
      </c>
      <c r="C351" s="97">
        <v>1.39</v>
      </c>
      <c r="D351" s="49" t="s">
        <v>23</v>
      </c>
      <c r="E351" s="43"/>
      <c r="F351" s="43"/>
      <c r="G351" s="31"/>
      <c r="H351" s="210"/>
    </row>
    <row r="352" spans="1:8" ht="20.25" customHeight="1">
      <c r="A352" s="216">
        <f t="shared" si="24"/>
        <v>41.159999999999989</v>
      </c>
      <c r="B352" s="88" t="s">
        <v>1132</v>
      </c>
      <c r="C352" s="97">
        <v>1.94</v>
      </c>
      <c r="D352" s="49" t="s">
        <v>23</v>
      </c>
      <c r="E352" s="43"/>
      <c r="F352" s="43"/>
      <c r="G352" s="31"/>
      <c r="H352" s="210"/>
    </row>
    <row r="353" spans="1:8" ht="20.25" customHeight="1">
      <c r="A353" s="216">
        <f t="shared" si="24"/>
        <v>41.169999999999987</v>
      </c>
      <c r="B353" s="88" t="s">
        <v>1133</v>
      </c>
      <c r="C353" s="97">
        <v>1.59</v>
      </c>
      <c r="D353" s="49" t="s">
        <v>23</v>
      </c>
      <c r="E353" s="43"/>
      <c r="F353" s="43"/>
      <c r="G353" s="31"/>
      <c r="H353" s="210"/>
    </row>
    <row r="354" spans="1:8" ht="20.25" customHeight="1">
      <c r="A354" s="216">
        <f t="shared" si="24"/>
        <v>41.179999999999986</v>
      </c>
      <c r="B354" s="88" t="s">
        <v>1134</v>
      </c>
      <c r="C354" s="97">
        <v>1.17</v>
      </c>
      <c r="D354" s="49" t="s">
        <v>23</v>
      </c>
      <c r="E354" s="43"/>
      <c r="F354" s="43"/>
      <c r="G354" s="31"/>
      <c r="H354" s="210"/>
    </row>
    <row r="355" spans="1:8" ht="20.25" customHeight="1">
      <c r="A355" s="216">
        <f t="shared" si="24"/>
        <v>41.189999999999984</v>
      </c>
      <c r="B355" s="88" t="s">
        <v>1135</v>
      </c>
      <c r="C355" s="97">
        <v>0.56999999999999995</v>
      </c>
      <c r="D355" s="49" t="s">
        <v>23</v>
      </c>
      <c r="E355" s="43"/>
      <c r="F355" s="43"/>
      <c r="G355" s="31"/>
      <c r="H355" s="210"/>
    </row>
    <row r="356" spans="1:8" ht="20.25" customHeight="1">
      <c r="A356" s="216">
        <f t="shared" si="24"/>
        <v>41.199999999999982</v>
      </c>
      <c r="B356" s="88" t="s">
        <v>1136</v>
      </c>
      <c r="C356" s="97">
        <v>0.5</v>
      </c>
      <c r="D356" s="49" t="s">
        <v>23</v>
      </c>
      <c r="E356" s="43"/>
      <c r="F356" s="43"/>
      <c r="G356" s="31"/>
      <c r="H356" s="210"/>
    </row>
    <row r="357" spans="1:8" ht="20.25" customHeight="1">
      <c r="A357" s="216">
        <f t="shared" si="24"/>
        <v>41.20999999999998</v>
      </c>
      <c r="B357" s="88" t="s">
        <v>1137</v>
      </c>
      <c r="C357" s="97">
        <v>4.42</v>
      </c>
      <c r="D357" s="49" t="s">
        <v>23</v>
      </c>
      <c r="E357" s="43"/>
      <c r="F357" s="43"/>
      <c r="G357" s="31"/>
      <c r="H357" s="210"/>
    </row>
    <row r="358" spans="1:8" ht="20.25" customHeight="1">
      <c r="A358" s="216">
        <f t="shared" si="24"/>
        <v>41.219999999999978</v>
      </c>
      <c r="B358" s="88" t="s">
        <v>1150</v>
      </c>
      <c r="C358" s="97">
        <v>0.48</v>
      </c>
      <c r="D358" s="49" t="s">
        <v>23</v>
      </c>
      <c r="E358" s="43"/>
      <c r="F358" s="43"/>
      <c r="G358" s="31"/>
      <c r="H358" s="210"/>
    </row>
    <row r="359" spans="1:8" ht="20.25" customHeight="1">
      <c r="A359" s="216">
        <f t="shared" si="24"/>
        <v>41.229999999999976</v>
      </c>
      <c r="B359" s="88" t="s">
        <v>1138</v>
      </c>
      <c r="C359" s="97">
        <v>3.45</v>
      </c>
      <c r="D359" s="49" t="s">
        <v>23</v>
      </c>
      <c r="E359" s="43"/>
      <c r="F359" s="43"/>
      <c r="G359" s="31"/>
      <c r="H359" s="210"/>
    </row>
    <row r="360" spans="1:8" ht="20.25" customHeight="1">
      <c r="A360" s="216">
        <f t="shared" si="24"/>
        <v>41.239999999999974</v>
      </c>
      <c r="B360" s="88" t="s">
        <v>1139</v>
      </c>
      <c r="C360" s="97">
        <v>3.45</v>
      </c>
      <c r="D360" s="49" t="s">
        <v>23</v>
      </c>
      <c r="E360" s="43"/>
      <c r="F360" s="43"/>
      <c r="G360" s="31"/>
      <c r="H360" s="210"/>
    </row>
    <row r="361" spans="1:8" ht="20.25" customHeight="1">
      <c r="A361" s="216">
        <f t="shared" si="24"/>
        <v>41.249999999999972</v>
      </c>
      <c r="B361" s="88" t="s">
        <v>1140</v>
      </c>
      <c r="C361" s="97">
        <v>0.91</v>
      </c>
      <c r="D361" s="49" t="s">
        <v>23</v>
      </c>
      <c r="E361" s="43"/>
      <c r="F361" s="43"/>
      <c r="G361" s="31"/>
      <c r="H361" s="210"/>
    </row>
    <row r="362" spans="1:8" ht="20.25" customHeight="1">
      <c r="A362" s="216">
        <f t="shared" si="24"/>
        <v>41.25999999999997</v>
      </c>
      <c r="B362" s="88" t="s">
        <v>1141</v>
      </c>
      <c r="C362" s="97">
        <v>4.84</v>
      </c>
      <c r="D362" s="49" t="s">
        <v>23</v>
      </c>
      <c r="E362" s="43"/>
      <c r="F362" s="43"/>
      <c r="G362" s="31"/>
      <c r="H362" s="210"/>
    </row>
    <row r="363" spans="1:8" ht="20.25" customHeight="1">
      <c r="A363" s="216">
        <f t="shared" si="24"/>
        <v>41.269999999999968</v>
      </c>
      <c r="B363" s="38" t="s">
        <v>52</v>
      </c>
      <c r="C363" s="97">
        <v>0.12</v>
      </c>
      <c r="D363" s="49" t="s">
        <v>23</v>
      </c>
      <c r="E363" s="43"/>
      <c r="F363" s="43"/>
      <c r="G363" s="31"/>
      <c r="H363" s="210"/>
    </row>
    <row r="364" spans="1:8" ht="20.25" customHeight="1">
      <c r="A364" s="216">
        <f t="shared" si="24"/>
        <v>41.279999999999966</v>
      </c>
      <c r="B364" s="88" t="s">
        <v>53</v>
      </c>
      <c r="C364" s="97">
        <v>4.107149999999999</v>
      </c>
      <c r="D364" s="49" t="s">
        <v>23</v>
      </c>
      <c r="E364" s="43"/>
      <c r="F364" s="43"/>
      <c r="G364" s="31"/>
      <c r="H364" s="210"/>
    </row>
    <row r="365" spans="1:8" ht="35.25" customHeight="1">
      <c r="A365" s="216">
        <f t="shared" si="24"/>
        <v>41.289999999999964</v>
      </c>
      <c r="B365" s="38" t="s">
        <v>54</v>
      </c>
      <c r="C365" s="97">
        <v>6.84</v>
      </c>
      <c r="D365" s="49" t="s">
        <v>23</v>
      </c>
      <c r="E365" s="43"/>
      <c r="F365" s="43"/>
      <c r="G365" s="31"/>
      <c r="H365" s="210"/>
    </row>
    <row r="366" spans="1:8" ht="20.25" customHeight="1">
      <c r="A366" s="216">
        <f t="shared" si="24"/>
        <v>41.299999999999962</v>
      </c>
      <c r="B366" s="38" t="s">
        <v>55</v>
      </c>
      <c r="C366" s="97">
        <v>49.300000000000004</v>
      </c>
      <c r="D366" s="49" t="s">
        <v>56</v>
      </c>
      <c r="E366" s="43"/>
      <c r="F366" s="43"/>
      <c r="G366" s="31"/>
      <c r="H366" s="210"/>
    </row>
    <row r="367" spans="1:8" ht="20.25" customHeight="1">
      <c r="A367" s="216">
        <f t="shared" si="24"/>
        <v>41.30999999999996</v>
      </c>
      <c r="B367" s="38" t="s">
        <v>57</v>
      </c>
      <c r="C367" s="97">
        <v>10.9</v>
      </c>
      <c r="D367" s="49" t="s">
        <v>56</v>
      </c>
      <c r="E367" s="43"/>
      <c r="F367" s="43"/>
      <c r="G367" s="31"/>
      <c r="H367" s="210"/>
    </row>
    <row r="368" spans="1:8" ht="20.25" customHeight="1">
      <c r="A368" s="216">
        <f t="shared" si="24"/>
        <v>41.319999999999958</v>
      </c>
      <c r="B368" s="38" t="s">
        <v>58</v>
      </c>
      <c r="C368" s="97">
        <v>57.94</v>
      </c>
      <c r="D368" s="49" t="s">
        <v>11</v>
      </c>
      <c r="E368" s="43"/>
      <c r="F368" s="43"/>
      <c r="G368" s="31"/>
      <c r="H368" s="210"/>
    </row>
    <row r="369" spans="1:8" ht="20.25" customHeight="1">
      <c r="A369" s="216">
        <f t="shared" si="24"/>
        <v>41.329999999999956</v>
      </c>
      <c r="B369" s="38" t="s">
        <v>108</v>
      </c>
      <c r="C369" s="97">
        <v>52.85</v>
      </c>
      <c r="D369" s="49" t="s">
        <v>23</v>
      </c>
      <c r="E369" s="43"/>
      <c r="F369" s="43"/>
      <c r="G369" s="31"/>
      <c r="H369" s="210"/>
    </row>
    <row r="370" spans="1:8" ht="20.25" customHeight="1">
      <c r="A370" s="212"/>
      <c r="B370" s="88" t="s">
        <v>420</v>
      </c>
      <c r="C370" s="88"/>
      <c r="D370" s="9"/>
      <c r="E370" s="88"/>
      <c r="F370" s="100"/>
      <c r="G370" s="101"/>
      <c r="H370" s="210"/>
    </row>
    <row r="371" spans="1:8" ht="20.25" customHeight="1">
      <c r="A371" s="215">
        <v>42</v>
      </c>
      <c r="B371" s="18" t="s">
        <v>60</v>
      </c>
      <c r="C371" s="97"/>
      <c r="D371" s="49"/>
      <c r="E371" s="97"/>
      <c r="F371" s="43"/>
      <c r="G371" s="31"/>
      <c r="H371" s="210"/>
    </row>
    <row r="372" spans="1:8" ht="33.75" customHeight="1">
      <c r="A372" s="220">
        <f>A371+0.1</f>
        <v>42.1</v>
      </c>
      <c r="B372" s="38" t="s">
        <v>109</v>
      </c>
      <c r="C372" s="97">
        <v>412.74</v>
      </c>
      <c r="D372" s="49" t="s">
        <v>61</v>
      </c>
      <c r="E372" s="43"/>
      <c r="F372" s="43"/>
      <c r="G372" s="31"/>
      <c r="H372" s="210"/>
    </row>
    <row r="373" spans="1:8" ht="20.25" customHeight="1" thickBot="1">
      <c r="A373" s="284">
        <f>A372+0.1</f>
        <v>42.2</v>
      </c>
      <c r="B373" s="261" t="s">
        <v>62</v>
      </c>
      <c r="C373" s="262">
        <v>7.7119999999999997</v>
      </c>
      <c r="D373" s="263" t="s">
        <v>61</v>
      </c>
      <c r="E373" s="264"/>
      <c r="F373" s="264"/>
      <c r="G373" s="265"/>
      <c r="H373" s="266"/>
    </row>
    <row r="374" spans="1:8" ht="20.25" customHeight="1">
      <c r="A374" s="342">
        <f>A373+0.1</f>
        <v>42.300000000000004</v>
      </c>
      <c r="B374" s="268" t="s">
        <v>752</v>
      </c>
      <c r="C374" s="269">
        <v>22.016000000000002</v>
      </c>
      <c r="D374" s="270" t="s">
        <v>61</v>
      </c>
      <c r="E374" s="271"/>
      <c r="F374" s="271"/>
      <c r="G374" s="272"/>
      <c r="H374" s="273"/>
    </row>
    <row r="375" spans="1:8" ht="20.25" customHeight="1">
      <c r="A375" s="212"/>
      <c r="B375" s="88" t="s">
        <v>420</v>
      </c>
      <c r="C375" s="88"/>
      <c r="D375" s="9"/>
      <c r="E375" s="88"/>
      <c r="F375" s="100"/>
      <c r="G375" s="101"/>
      <c r="H375" s="210"/>
    </row>
    <row r="376" spans="1:8" ht="20.25" customHeight="1">
      <c r="A376" s="215">
        <v>43</v>
      </c>
      <c r="B376" s="18" t="s">
        <v>469</v>
      </c>
      <c r="C376" s="97"/>
      <c r="D376" s="49"/>
      <c r="E376" s="97"/>
      <c r="F376" s="43"/>
      <c r="G376" s="31"/>
      <c r="H376" s="210"/>
    </row>
    <row r="377" spans="1:8" ht="20.25" customHeight="1">
      <c r="A377" s="212">
        <f>+A376+0.1</f>
        <v>43.1</v>
      </c>
      <c r="B377" s="88" t="s">
        <v>63</v>
      </c>
      <c r="C377" s="97">
        <v>1037.954</v>
      </c>
      <c r="D377" s="49" t="s">
        <v>61</v>
      </c>
      <c r="E377" s="43"/>
      <c r="F377" s="43"/>
      <c r="G377" s="31"/>
      <c r="H377" s="210"/>
    </row>
    <row r="378" spans="1:8" ht="20.25" customHeight="1">
      <c r="A378" s="212">
        <f>+A377+0.1</f>
        <v>43.2</v>
      </c>
      <c r="B378" s="88" t="s">
        <v>64</v>
      </c>
      <c r="C378" s="97">
        <v>830.02800000000025</v>
      </c>
      <c r="D378" s="49" t="s">
        <v>61</v>
      </c>
      <c r="E378" s="43"/>
      <c r="F378" s="43"/>
      <c r="G378" s="31"/>
      <c r="H378" s="210"/>
    </row>
    <row r="379" spans="1:8" ht="20.25" customHeight="1">
      <c r="A379" s="212">
        <f>+A378+0.1</f>
        <v>43.300000000000004</v>
      </c>
      <c r="B379" s="88" t="s">
        <v>65</v>
      </c>
      <c r="C379" s="97">
        <v>181.61500000000001</v>
      </c>
      <c r="D379" s="49" t="s">
        <v>61</v>
      </c>
      <c r="E379" s="43"/>
      <c r="F379" s="43"/>
      <c r="G379" s="31"/>
      <c r="H379" s="210"/>
    </row>
    <row r="380" spans="1:8" ht="20.25" customHeight="1">
      <c r="A380" s="212">
        <f>+A379+0.1</f>
        <v>43.400000000000006</v>
      </c>
      <c r="B380" s="88" t="s">
        <v>66</v>
      </c>
      <c r="C380" s="97">
        <v>1037.954</v>
      </c>
      <c r="D380" s="49" t="s">
        <v>61</v>
      </c>
      <c r="E380" s="43"/>
      <c r="F380" s="43"/>
      <c r="G380" s="31"/>
      <c r="H380" s="210"/>
    </row>
    <row r="381" spans="1:8" ht="20.25" customHeight="1">
      <c r="A381" s="212">
        <f>+A380+0.1</f>
        <v>43.500000000000007</v>
      </c>
      <c r="B381" s="88" t="s">
        <v>67</v>
      </c>
      <c r="C381" s="97">
        <v>1551.8100000000002</v>
      </c>
      <c r="D381" s="49" t="s">
        <v>68</v>
      </c>
      <c r="E381" s="43"/>
      <c r="F381" s="43"/>
      <c r="G381" s="31"/>
      <c r="H381" s="210"/>
    </row>
    <row r="382" spans="1:8" ht="20.25" customHeight="1">
      <c r="A382" s="212"/>
      <c r="B382" s="88" t="s">
        <v>420</v>
      </c>
      <c r="C382" s="88"/>
      <c r="D382" s="9"/>
      <c r="E382" s="88"/>
      <c r="F382" s="100"/>
      <c r="G382" s="101"/>
      <c r="H382" s="210"/>
    </row>
    <row r="383" spans="1:8" ht="20.25" customHeight="1">
      <c r="A383" s="215">
        <v>44</v>
      </c>
      <c r="B383" s="18" t="s">
        <v>1151</v>
      </c>
      <c r="C383" s="97"/>
      <c r="D383" s="49"/>
      <c r="E383" s="97"/>
      <c r="F383" s="43"/>
      <c r="G383" s="31"/>
      <c r="H383" s="210"/>
    </row>
    <row r="384" spans="1:8" ht="20.25" customHeight="1">
      <c r="A384" s="431">
        <f>+A383+0.1</f>
        <v>44.1</v>
      </c>
      <c r="B384" s="435" t="s">
        <v>70</v>
      </c>
      <c r="C384" s="433">
        <v>350.57000000000005</v>
      </c>
      <c r="D384" s="434" t="s">
        <v>61</v>
      </c>
      <c r="E384" s="43"/>
      <c r="F384" s="43"/>
      <c r="G384" s="31"/>
      <c r="H384" s="210"/>
    </row>
    <row r="385" spans="1:8" ht="52.5" customHeight="1">
      <c r="A385" s="431">
        <f>+A384+0.1</f>
        <v>44.2</v>
      </c>
      <c r="B385" s="435" t="s">
        <v>1143</v>
      </c>
      <c r="C385" s="433">
        <v>52.02</v>
      </c>
      <c r="D385" s="434" t="s">
        <v>61</v>
      </c>
      <c r="E385" s="43"/>
      <c r="F385" s="43"/>
      <c r="G385" s="31"/>
      <c r="H385" s="210"/>
    </row>
    <row r="386" spans="1:8" ht="34.5" customHeight="1">
      <c r="A386" s="423">
        <f>+A385+0.1</f>
        <v>44.300000000000004</v>
      </c>
      <c r="B386" s="424" t="s">
        <v>1153</v>
      </c>
      <c r="C386" s="425">
        <v>58.05</v>
      </c>
      <c r="D386" s="426" t="s">
        <v>56</v>
      </c>
      <c r="E386" s="43"/>
      <c r="F386" s="43"/>
      <c r="G386" s="31"/>
      <c r="H386" s="210"/>
    </row>
    <row r="387" spans="1:8" ht="20.25" customHeight="1">
      <c r="A387" s="212"/>
      <c r="B387" s="88" t="s">
        <v>420</v>
      </c>
      <c r="C387" s="88"/>
      <c r="D387" s="9"/>
      <c r="E387" s="88"/>
      <c r="F387" s="100"/>
      <c r="G387" s="101"/>
      <c r="H387" s="210"/>
    </row>
    <row r="388" spans="1:8" ht="20.25" customHeight="1">
      <c r="A388" s="215">
        <v>45</v>
      </c>
      <c r="B388" s="18" t="s">
        <v>413</v>
      </c>
      <c r="C388" s="97"/>
      <c r="D388" s="49"/>
      <c r="E388" s="97"/>
      <c r="F388" s="43"/>
      <c r="G388" s="31"/>
      <c r="H388" s="210"/>
    </row>
    <row r="389" spans="1:8" ht="62.25" customHeight="1">
      <c r="A389" s="431">
        <f>+A388+0.1</f>
        <v>45.1</v>
      </c>
      <c r="B389" s="435" t="s">
        <v>1154</v>
      </c>
      <c r="C389" s="433">
        <v>56.069999999999993</v>
      </c>
      <c r="D389" s="434" t="s">
        <v>61</v>
      </c>
      <c r="E389" s="43"/>
      <c r="F389" s="43"/>
      <c r="G389" s="31"/>
      <c r="H389" s="210"/>
    </row>
    <row r="390" spans="1:8" ht="20.25" customHeight="1">
      <c r="A390" s="212"/>
      <c r="B390" s="88" t="s">
        <v>421</v>
      </c>
      <c r="C390" s="88"/>
      <c r="D390" s="9"/>
      <c r="E390" s="88"/>
      <c r="F390" s="100"/>
      <c r="G390" s="101"/>
      <c r="H390" s="210"/>
    </row>
    <row r="391" spans="1:8" ht="20.25" customHeight="1">
      <c r="A391" s="215">
        <v>46</v>
      </c>
      <c r="B391" s="18" t="s">
        <v>1155</v>
      </c>
      <c r="C391" s="97"/>
      <c r="D391" s="49"/>
      <c r="E391" s="97"/>
      <c r="F391" s="43"/>
      <c r="G391" s="31"/>
      <c r="H391" s="210"/>
    </row>
    <row r="392" spans="1:8" ht="20.25" customHeight="1">
      <c r="A392" s="431">
        <f>+A391+0.1</f>
        <v>46.1</v>
      </c>
      <c r="B392" s="432" t="s">
        <v>72</v>
      </c>
      <c r="C392" s="433">
        <v>41.14</v>
      </c>
      <c r="D392" s="434" t="s">
        <v>68</v>
      </c>
      <c r="E392" s="43"/>
      <c r="F392" s="43"/>
      <c r="G392" s="31"/>
      <c r="H392" s="210"/>
    </row>
    <row r="393" spans="1:8" ht="20.25" customHeight="1">
      <c r="A393" s="431">
        <f>+A392+0.1</f>
        <v>46.2</v>
      </c>
      <c r="B393" s="432" t="s">
        <v>73</v>
      </c>
      <c r="C393" s="433">
        <v>11.42</v>
      </c>
      <c r="D393" s="434" t="s">
        <v>61</v>
      </c>
      <c r="E393" s="43"/>
      <c r="F393" s="43"/>
      <c r="G393" s="31"/>
      <c r="H393" s="210"/>
    </row>
    <row r="394" spans="1:8" ht="20.25" customHeight="1">
      <c r="A394" s="212"/>
      <c r="B394" s="88" t="s">
        <v>420</v>
      </c>
      <c r="C394" s="88"/>
      <c r="D394" s="9"/>
      <c r="E394" s="88"/>
      <c r="F394" s="100"/>
      <c r="G394" s="101"/>
      <c r="H394" s="210"/>
    </row>
    <row r="395" spans="1:8" ht="20.25" customHeight="1">
      <c r="A395" s="215">
        <v>47</v>
      </c>
      <c r="B395" s="18" t="s">
        <v>1152</v>
      </c>
      <c r="C395" s="97"/>
      <c r="D395" s="49"/>
      <c r="E395" s="97"/>
      <c r="F395" s="43"/>
      <c r="G395" s="31"/>
      <c r="H395" s="210"/>
    </row>
    <row r="396" spans="1:8" ht="36.75" customHeight="1">
      <c r="A396" s="212">
        <f>+A395+0.1</f>
        <v>47.1</v>
      </c>
      <c r="B396" s="38" t="s">
        <v>1147</v>
      </c>
      <c r="C396" s="97">
        <v>49.487999999999992</v>
      </c>
      <c r="D396" s="49" t="s">
        <v>61</v>
      </c>
      <c r="E396" s="43"/>
      <c r="F396" s="43"/>
      <c r="G396" s="31"/>
      <c r="H396" s="210"/>
    </row>
    <row r="397" spans="1:8" ht="20.25" customHeight="1">
      <c r="A397" s="212">
        <f>+A396+0.1</f>
        <v>47.2</v>
      </c>
      <c r="B397" s="38" t="s">
        <v>74</v>
      </c>
      <c r="C397" s="97">
        <v>21.12</v>
      </c>
      <c r="D397" s="49" t="s">
        <v>61</v>
      </c>
      <c r="E397" s="43"/>
      <c r="F397" s="43"/>
      <c r="G397" s="31"/>
      <c r="H397" s="210"/>
    </row>
    <row r="398" spans="1:8" ht="20.25" customHeight="1">
      <c r="A398" s="212">
        <f>+A397+0.1</f>
        <v>47.300000000000004</v>
      </c>
      <c r="B398" s="38" t="s">
        <v>75</v>
      </c>
      <c r="C398" s="97">
        <v>84.846000000000004</v>
      </c>
      <c r="D398" s="49" t="s">
        <v>61</v>
      </c>
      <c r="E398" s="43"/>
      <c r="F398" s="43"/>
      <c r="G398" s="31"/>
      <c r="H398" s="210"/>
    </row>
    <row r="399" spans="1:8" ht="20.25" customHeight="1">
      <c r="A399" s="212"/>
      <c r="B399" s="88" t="s">
        <v>420</v>
      </c>
      <c r="C399" s="88"/>
      <c r="D399" s="9"/>
      <c r="E399" s="88"/>
      <c r="F399" s="100"/>
      <c r="G399" s="101"/>
      <c r="H399" s="210"/>
    </row>
    <row r="400" spans="1:8" ht="20.25" customHeight="1">
      <c r="A400" s="215">
        <v>48</v>
      </c>
      <c r="B400" s="18" t="s">
        <v>76</v>
      </c>
      <c r="C400" s="97"/>
      <c r="D400" s="49"/>
      <c r="E400" s="97"/>
      <c r="F400" s="43"/>
      <c r="G400" s="31"/>
      <c r="H400" s="210"/>
    </row>
    <row r="401" spans="1:8" ht="20.25" customHeight="1">
      <c r="A401" s="212">
        <f>+A400+0.1</f>
        <v>48.1</v>
      </c>
      <c r="B401" s="88" t="s">
        <v>77</v>
      </c>
      <c r="C401" s="97">
        <v>3</v>
      </c>
      <c r="D401" s="49" t="s">
        <v>608</v>
      </c>
      <c r="E401" s="43"/>
      <c r="F401" s="43"/>
      <c r="G401" s="31"/>
      <c r="H401" s="210"/>
    </row>
    <row r="402" spans="1:8" ht="20.25" customHeight="1">
      <c r="A402" s="212"/>
      <c r="B402" s="88" t="s">
        <v>420</v>
      </c>
      <c r="C402" s="88"/>
      <c r="D402" s="9"/>
      <c r="E402" s="88"/>
      <c r="F402" s="100"/>
      <c r="G402" s="101"/>
      <c r="H402" s="210"/>
    </row>
    <row r="403" spans="1:8" ht="20.25" customHeight="1">
      <c r="A403" s="215">
        <v>49</v>
      </c>
      <c r="B403" s="18" t="s">
        <v>78</v>
      </c>
      <c r="C403" s="97"/>
      <c r="D403" s="49"/>
      <c r="E403" s="97"/>
      <c r="F403" s="43"/>
      <c r="G403" s="31"/>
      <c r="H403" s="210"/>
    </row>
    <row r="404" spans="1:8" ht="20.25" customHeight="1">
      <c r="A404" s="431">
        <f>+A403+0.1</f>
        <v>49.1</v>
      </c>
      <c r="B404" s="432" t="s">
        <v>79</v>
      </c>
      <c r="C404" s="433">
        <v>50.43</v>
      </c>
      <c r="D404" s="434" t="s">
        <v>61</v>
      </c>
      <c r="E404" s="43"/>
      <c r="F404" s="43"/>
      <c r="G404" s="31"/>
      <c r="H404" s="210"/>
    </row>
    <row r="405" spans="1:8" ht="38.25" customHeight="1">
      <c r="A405" s="212">
        <f>+A404+0.1</f>
        <v>49.2</v>
      </c>
      <c r="B405" s="38" t="s">
        <v>80</v>
      </c>
      <c r="C405" s="97">
        <v>54.004440000000002</v>
      </c>
      <c r="D405" s="49" t="s">
        <v>81</v>
      </c>
      <c r="E405" s="43"/>
      <c r="F405" s="43"/>
      <c r="G405" s="31"/>
      <c r="H405" s="210"/>
    </row>
    <row r="406" spans="1:8" ht="20.25" customHeight="1">
      <c r="A406" s="212"/>
      <c r="B406" s="88" t="s">
        <v>420</v>
      </c>
      <c r="C406" s="88"/>
      <c r="D406" s="9"/>
      <c r="E406" s="88"/>
      <c r="F406" s="100"/>
      <c r="G406" s="101"/>
      <c r="H406" s="210"/>
    </row>
    <row r="407" spans="1:8" ht="20.25" customHeight="1">
      <c r="A407" s="215">
        <v>50</v>
      </c>
      <c r="B407" s="18" t="s">
        <v>82</v>
      </c>
      <c r="C407" s="97"/>
      <c r="D407" s="49"/>
      <c r="E407" s="97"/>
      <c r="F407" s="43"/>
      <c r="G407" s="31"/>
      <c r="H407" s="210"/>
    </row>
    <row r="408" spans="1:8" ht="20.25" customHeight="1">
      <c r="A408" s="212">
        <f t="shared" ref="A408:A416" si="25">+A407+0.1</f>
        <v>50.1</v>
      </c>
      <c r="B408" s="88" t="s">
        <v>83</v>
      </c>
      <c r="C408" s="97">
        <v>1777.43</v>
      </c>
      <c r="D408" s="49" t="s">
        <v>11</v>
      </c>
      <c r="E408" s="43"/>
      <c r="F408" s="43"/>
      <c r="G408" s="31"/>
      <c r="H408" s="210"/>
    </row>
    <row r="409" spans="1:8" ht="20.25" customHeight="1">
      <c r="A409" s="436">
        <f t="shared" si="25"/>
        <v>50.2</v>
      </c>
      <c r="B409" s="437" t="s">
        <v>84</v>
      </c>
      <c r="C409" s="438">
        <v>1444.46</v>
      </c>
      <c r="D409" s="439" t="s">
        <v>11</v>
      </c>
      <c r="E409" s="43"/>
      <c r="F409" s="43"/>
      <c r="G409" s="31"/>
      <c r="H409" s="210"/>
    </row>
    <row r="410" spans="1:8" ht="20.25" customHeight="1">
      <c r="A410" s="212">
        <f t="shared" si="25"/>
        <v>50.300000000000004</v>
      </c>
      <c r="B410" s="88" t="s">
        <v>85</v>
      </c>
      <c r="C410" s="97">
        <v>332.96999999999997</v>
      </c>
      <c r="D410" s="49" t="s">
        <v>11</v>
      </c>
      <c r="E410" s="43"/>
      <c r="F410" s="43"/>
      <c r="G410" s="31"/>
      <c r="H410" s="210"/>
    </row>
    <row r="411" spans="1:8" ht="20.25" customHeight="1">
      <c r="A411" s="212">
        <f t="shared" si="25"/>
        <v>50.400000000000006</v>
      </c>
      <c r="B411" s="88" t="s">
        <v>86</v>
      </c>
      <c r="C411" s="97">
        <v>310.90800000000002</v>
      </c>
      <c r="D411" s="49" t="s">
        <v>11</v>
      </c>
      <c r="E411" s="43"/>
      <c r="F411" s="43"/>
      <c r="G411" s="31"/>
      <c r="H411" s="210"/>
    </row>
    <row r="412" spans="1:8" ht="20.25" customHeight="1">
      <c r="A412" s="212"/>
      <c r="B412" s="88" t="s">
        <v>420</v>
      </c>
      <c r="C412" s="88"/>
      <c r="D412" s="9"/>
      <c r="E412" s="88"/>
      <c r="F412" s="100"/>
      <c r="G412" s="101"/>
      <c r="H412" s="210"/>
    </row>
    <row r="413" spans="1:8" ht="20.25" customHeight="1">
      <c r="A413" s="215">
        <v>51</v>
      </c>
      <c r="B413" s="18" t="s">
        <v>87</v>
      </c>
      <c r="C413" s="97"/>
      <c r="D413" s="49"/>
      <c r="E413" s="97"/>
      <c r="F413" s="43"/>
      <c r="G413" s="31"/>
      <c r="H413" s="210"/>
    </row>
    <row r="414" spans="1:8" ht="20.25" customHeight="1">
      <c r="A414" s="212">
        <f t="shared" si="25"/>
        <v>51.1</v>
      </c>
      <c r="B414" s="88" t="s">
        <v>110</v>
      </c>
      <c r="C414" s="97">
        <v>1</v>
      </c>
      <c r="D414" s="49" t="s">
        <v>608</v>
      </c>
      <c r="E414" s="43"/>
      <c r="F414" s="43"/>
      <c r="G414" s="31"/>
      <c r="H414" s="210"/>
    </row>
    <row r="415" spans="1:8" ht="20.25" customHeight="1">
      <c r="A415" s="212">
        <f t="shared" si="25"/>
        <v>51.2</v>
      </c>
      <c r="B415" s="88" t="s">
        <v>1148</v>
      </c>
      <c r="C415" s="97">
        <v>49.56</v>
      </c>
      <c r="D415" s="49" t="s">
        <v>11</v>
      </c>
      <c r="E415" s="43"/>
      <c r="F415" s="43"/>
      <c r="G415" s="31"/>
      <c r="H415" s="210"/>
    </row>
    <row r="416" spans="1:8" ht="20.25" customHeight="1">
      <c r="A416" s="212">
        <f t="shared" si="25"/>
        <v>51.300000000000004</v>
      </c>
      <c r="B416" s="88" t="s">
        <v>93</v>
      </c>
      <c r="C416" s="97">
        <v>20.83</v>
      </c>
      <c r="D416" s="49" t="s">
        <v>91</v>
      </c>
      <c r="E416" s="43"/>
      <c r="F416" s="43"/>
      <c r="G416" s="31"/>
      <c r="H416" s="210"/>
    </row>
    <row r="417" spans="1:8" ht="20.25" customHeight="1">
      <c r="A417" s="212"/>
      <c r="B417" s="88" t="s">
        <v>420</v>
      </c>
      <c r="C417" s="88"/>
      <c r="D417" s="9"/>
      <c r="E417" s="88"/>
      <c r="F417" s="100"/>
      <c r="G417" s="101"/>
      <c r="H417" s="210"/>
    </row>
    <row r="418" spans="1:8" ht="39" customHeight="1">
      <c r="A418" s="215">
        <v>52</v>
      </c>
      <c r="B418" s="58" t="s">
        <v>1149</v>
      </c>
      <c r="C418" s="97"/>
      <c r="D418" s="49" t="s">
        <v>15</v>
      </c>
      <c r="E418" s="97"/>
      <c r="F418" s="43"/>
      <c r="G418" s="31"/>
      <c r="H418" s="217"/>
    </row>
    <row r="419" spans="1:8" ht="20.25" customHeight="1">
      <c r="A419" s="212">
        <f>+A418+0.1</f>
        <v>52.1</v>
      </c>
      <c r="B419" s="88" t="s">
        <v>105</v>
      </c>
      <c r="C419" s="97">
        <v>16.980000000000004</v>
      </c>
      <c r="D419" s="49" t="s">
        <v>11</v>
      </c>
      <c r="E419" s="43"/>
      <c r="F419" s="43"/>
      <c r="G419" s="31"/>
      <c r="H419" s="217"/>
    </row>
    <row r="420" spans="1:8" ht="20.25" customHeight="1">
      <c r="A420" s="212">
        <f>+A419+0.1</f>
        <v>52.2</v>
      </c>
      <c r="B420" s="88" t="s">
        <v>106</v>
      </c>
      <c r="C420" s="97">
        <v>49.300000000000004</v>
      </c>
      <c r="D420" s="49" t="s">
        <v>68</v>
      </c>
      <c r="E420" s="43"/>
      <c r="F420" s="43"/>
      <c r="G420" s="31"/>
      <c r="H420" s="217"/>
    </row>
    <row r="421" spans="1:8" ht="35.25" customHeight="1" thickBot="1">
      <c r="A421" s="274">
        <f>+A420+0.1</f>
        <v>52.300000000000004</v>
      </c>
      <c r="B421" s="300" t="s">
        <v>107</v>
      </c>
      <c r="C421" s="262">
        <v>16.980000000000004</v>
      </c>
      <c r="D421" s="263" t="s">
        <v>11</v>
      </c>
      <c r="E421" s="343"/>
      <c r="F421" s="264"/>
      <c r="G421" s="265"/>
      <c r="H421" s="334"/>
    </row>
    <row r="422" spans="1:8" ht="20.25" customHeight="1">
      <c r="A422" s="275"/>
      <c r="B422" s="268" t="s">
        <v>420</v>
      </c>
      <c r="C422" s="268"/>
      <c r="D422" s="285"/>
      <c r="E422" s="268"/>
      <c r="F422" s="286"/>
      <c r="G422" s="287"/>
      <c r="H422" s="273"/>
    </row>
    <row r="423" spans="1:8" ht="20.25" customHeight="1">
      <c r="A423" s="212"/>
      <c r="B423" s="88"/>
      <c r="C423" s="88"/>
      <c r="D423" s="9"/>
      <c r="E423" s="88"/>
      <c r="F423" s="103"/>
      <c r="G423" s="101"/>
      <c r="H423" s="210"/>
    </row>
    <row r="424" spans="1:8" ht="20.25" customHeight="1">
      <c r="A424" s="218"/>
      <c r="B424" s="18" t="s">
        <v>248</v>
      </c>
      <c r="C424" s="18"/>
      <c r="D424" s="89"/>
      <c r="E424" s="18"/>
      <c r="F424" s="100"/>
      <c r="G424" s="104"/>
      <c r="H424" s="219"/>
    </row>
    <row r="425" spans="1:8" ht="20.25" customHeight="1">
      <c r="A425" s="218"/>
      <c r="B425" s="18"/>
      <c r="C425" s="18"/>
      <c r="D425" s="89"/>
      <c r="E425" s="18"/>
      <c r="F425" s="100"/>
      <c r="G425" s="104"/>
      <c r="H425" s="219"/>
    </row>
    <row r="426" spans="1:8" ht="20.25" customHeight="1">
      <c r="A426" s="215"/>
      <c r="B426" s="18" t="s">
        <v>249</v>
      </c>
      <c r="C426" s="97"/>
      <c r="D426" s="105" t="s">
        <v>15</v>
      </c>
      <c r="E426" s="97"/>
      <c r="F426" s="43"/>
      <c r="G426" s="31"/>
      <c r="H426" s="217"/>
    </row>
    <row r="427" spans="1:8" ht="20.25" customHeight="1">
      <c r="A427" s="215">
        <v>53</v>
      </c>
      <c r="B427" s="18" t="s">
        <v>440</v>
      </c>
      <c r="C427" s="97"/>
      <c r="D427" s="49" t="s">
        <v>15</v>
      </c>
      <c r="E427" s="97"/>
      <c r="F427" s="43"/>
      <c r="G427" s="31"/>
      <c r="H427" s="217"/>
    </row>
    <row r="428" spans="1:8" ht="20.25" customHeight="1">
      <c r="A428" s="212">
        <f t="shared" ref="A428:A433" si="26">+A427+0.1</f>
        <v>53.1</v>
      </c>
      <c r="B428" s="88" t="s">
        <v>35</v>
      </c>
      <c r="C428" s="97">
        <v>1.1519999999999999</v>
      </c>
      <c r="D428" s="49" t="s">
        <v>38</v>
      </c>
      <c r="E428" s="43"/>
      <c r="F428" s="43"/>
      <c r="G428" s="31"/>
      <c r="H428" s="217"/>
    </row>
    <row r="429" spans="1:8" ht="20.25" customHeight="1">
      <c r="A429" s="212">
        <f t="shared" si="26"/>
        <v>53.2</v>
      </c>
      <c r="B429" s="88" t="s">
        <v>1133</v>
      </c>
      <c r="C429" s="97">
        <v>0.78</v>
      </c>
      <c r="D429" s="49" t="s">
        <v>38</v>
      </c>
      <c r="E429" s="43"/>
      <c r="F429" s="43"/>
      <c r="G429" s="31"/>
      <c r="H429" s="210"/>
    </row>
    <row r="430" spans="1:8" ht="20.25" customHeight="1">
      <c r="A430" s="212">
        <f t="shared" si="26"/>
        <v>53.300000000000004</v>
      </c>
      <c r="B430" s="88" t="s">
        <v>1135</v>
      </c>
      <c r="C430" s="97">
        <v>0.88</v>
      </c>
      <c r="D430" s="49" t="s">
        <v>38</v>
      </c>
      <c r="E430" s="43"/>
      <c r="F430" s="43"/>
      <c r="G430" s="31"/>
      <c r="H430" s="217"/>
    </row>
    <row r="431" spans="1:8" ht="20.25" customHeight="1">
      <c r="A431" s="212">
        <f t="shared" si="26"/>
        <v>53.400000000000006</v>
      </c>
      <c r="B431" s="88" t="s">
        <v>1136</v>
      </c>
      <c r="C431" s="97">
        <v>0.8</v>
      </c>
      <c r="D431" s="49" t="s">
        <v>38</v>
      </c>
      <c r="E431" s="43"/>
      <c r="F431" s="43"/>
      <c r="G431" s="31"/>
      <c r="H431" s="217"/>
    </row>
    <row r="432" spans="1:8" ht="20.25" customHeight="1">
      <c r="A432" s="212">
        <f t="shared" si="26"/>
        <v>53.500000000000007</v>
      </c>
      <c r="B432" s="88" t="s">
        <v>1150</v>
      </c>
      <c r="C432" s="97">
        <v>0.81</v>
      </c>
      <c r="D432" s="49" t="s">
        <v>23</v>
      </c>
      <c r="E432" s="102"/>
      <c r="F432" s="43"/>
      <c r="G432" s="31"/>
      <c r="H432" s="217"/>
    </row>
    <row r="433" spans="1:8" ht="20.25" customHeight="1">
      <c r="A433" s="212">
        <f t="shared" si="26"/>
        <v>53.600000000000009</v>
      </c>
      <c r="B433" s="38" t="s">
        <v>108</v>
      </c>
      <c r="C433" s="97">
        <v>7.3</v>
      </c>
      <c r="D433" s="49" t="s">
        <v>23</v>
      </c>
      <c r="E433" s="43"/>
      <c r="F433" s="43"/>
      <c r="G433" s="31"/>
      <c r="H433" s="217"/>
    </row>
    <row r="434" spans="1:8" ht="20.25" customHeight="1">
      <c r="A434" s="212"/>
      <c r="B434" s="88" t="s">
        <v>420</v>
      </c>
      <c r="C434" s="88"/>
      <c r="D434" s="9"/>
      <c r="E434" s="88"/>
      <c r="F434" s="100"/>
      <c r="G434" s="101"/>
      <c r="H434" s="210"/>
    </row>
    <row r="435" spans="1:8" ht="20.25" customHeight="1">
      <c r="A435" s="215">
        <v>54</v>
      </c>
      <c r="B435" s="18" t="s">
        <v>60</v>
      </c>
      <c r="C435" s="97"/>
      <c r="D435" s="49" t="s">
        <v>15</v>
      </c>
      <c r="E435" s="97"/>
      <c r="F435" s="43"/>
      <c r="G435" s="31"/>
      <c r="H435" s="217"/>
    </row>
    <row r="436" spans="1:8" ht="20.25" customHeight="1">
      <c r="A436" s="212">
        <f>+A435+0.1</f>
        <v>54.1</v>
      </c>
      <c r="B436" s="88" t="s">
        <v>113</v>
      </c>
      <c r="C436" s="97">
        <v>152.55600000000001</v>
      </c>
      <c r="D436" s="49" t="s">
        <v>61</v>
      </c>
      <c r="E436" s="43"/>
      <c r="F436" s="43"/>
      <c r="G436" s="31"/>
      <c r="H436" s="217"/>
    </row>
    <row r="437" spans="1:8" ht="20.25" customHeight="1">
      <c r="A437" s="212"/>
      <c r="B437" s="88" t="s">
        <v>420</v>
      </c>
      <c r="C437" s="88"/>
      <c r="D437" s="9"/>
      <c r="E437" s="88"/>
      <c r="F437" s="100"/>
      <c r="G437" s="101"/>
      <c r="H437" s="210"/>
    </row>
    <row r="438" spans="1:8" ht="20.25" customHeight="1">
      <c r="A438" s="215">
        <v>55</v>
      </c>
      <c r="B438" s="18" t="s">
        <v>469</v>
      </c>
      <c r="C438" s="97"/>
      <c r="D438" s="49" t="s">
        <v>15</v>
      </c>
      <c r="E438" s="97"/>
      <c r="F438" s="43"/>
      <c r="G438" s="31"/>
      <c r="H438" s="217"/>
    </row>
    <row r="439" spans="1:8" ht="20.25" customHeight="1">
      <c r="A439" s="212">
        <f>+A438+0.1</f>
        <v>55.1</v>
      </c>
      <c r="B439" s="88" t="s">
        <v>63</v>
      </c>
      <c r="C439" s="97">
        <v>93.432999999999993</v>
      </c>
      <c r="D439" s="49" t="s">
        <v>61</v>
      </c>
      <c r="E439" s="43"/>
      <c r="F439" s="43"/>
      <c r="G439" s="31"/>
      <c r="H439" s="217"/>
    </row>
    <row r="440" spans="1:8" ht="20.25" customHeight="1">
      <c r="A440" s="212">
        <f>+A439+0.1</f>
        <v>55.2</v>
      </c>
      <c r="B440" s="88" t="s">
        <v>114</v>
      </c>
      <c r="C440" s="97">
        <v>323.55900000000003</v>
      </c>
      <c r="D440" s="49" t="s">
        <v>61</v>
      </c>
      <c r="E440" s="43"/>
      <c r="F440" s="43"/>
      <c r="G440" s="31"/>
      <c r="H440" s="217"/>
    </row>
    <row r="441" spans="1:8" ht="20.25" customHeight="1">
      <c r="A441" s="212">
        <f>+A440+0.1</f>
        <v>55.300000000000004</v>
      </c>
      <c r="B441" s="88" t="s">
        <v>115</v>
      </c>
      <c r="C441" s="97">
        <v>93.432999999999993</v>
      </c>
      <c r="D441" s="49" t="s">
        <v>61</v>
      </c>
      <c r="E441" s="43"/>
      <c r="F441" s="43"/>
      <c r="G441" s="31"/>
      <c r="H441" s="217"/>
    </row>
    <row r="442" spans="1:8" ht="20.25" customHeight="1">
      <c r="A442" s="212">
        <f>+A441+0.1</f>
        <v>55.400000000000006</v>
      </c>
      <c r="B442" s="88" t="s">
        <v>67</v>
      </c>
      <c r="C442" s="97">
        <v>309.48</v>
      </c>
      <c r="D442" s="49" t="s">
        <v>68</v>
      </c>
      <c r="E442" s="43"/>
      <c r="F442" s="43"/>
      <c r="G442" s="31"/>
      <c r="H442" s="217"/>
    </row>
    <row r="443" spans="1:8" ht="20.25" customHeight="1">
      <c r="A443" s="212"/>
      <c r="B443" s="88" t="s">
        <v>420</v>
      </c>
      <c r="C443" s="88"/>
      <c r="D443" s="9"/>
      <c r="E443" s="88"/>
      <c r="F443" s="100"/>
      <c r="G443" s="101"/>
      <c r="H443" s="210"/>
    </row>
    <row r="444" spans="1:8" ht="20.25" customHeight="1">
      <c r="A444" s="215">
        <v>56</v>
      </c>
      <c r="B444" s="18" t="s">
        <v>0</v>
      </c>
      <c r="C444" s="97"/>
      <c r="D444" s="49" t="s">
        <v>15</v>
      </c>
      <c r="E444" s="106"/>
      <c r="F444" s="43"/>
      <c r="G444" s="31"/>
      <c r="H444" s="217"/>
    </row>
    <row r="445" spans="1:8" ht="20.25" customHeight="1">
      <c r="A445" s="212">
        <f>+A444+0.1</f>
        <v>56.1</v>
      </c>
      <c r="B445" s="88" t="s">
        <v>116</v>
      </c>
      <c r="C445" s="97">
        <v>2.1</v>
      </c>
      <c r="D445" s="49" t="s">
        <v>11</v>
      </c>
      <c r="E445" s="43"/>
      <c r="F445" s="43"/>
      <c r="G445" s="31"/>
      <c r="H445" s="217"/>
    </row>
    <row r="446" spans="1:8" ht="20.25" customHeight="1">
      <c r="A446" s="212"/>
      <c r="B446" s="88" t="s">
        <v>420</v>
      </c>
      <c r="C446" s="88"/>
      <c r="D446" s="9"/>
      <c r="E446" s="88"/>
      <c r="F446" s="100"/>
      <c r="G446" s="101"/>
      <c r="H446" s="210"/>
    </row>
    <row r="447" spans="1:8" ht="20.25" customHeight="1">
      <c r="A447" s="215">
        <v>57</v>
      </c>
      <c r="B447" s="18" t="s">
        <v>82</v>
      </c>
      <c r="C447" s="97"/>
      <c r="D447" s="49" t="s">
        <v>15</v>
      </c>
      <c r="E447" s="97"/>
      <c r="F447" s="43"/>
      <c r="G447" s="31"/>
      <c r="H447" s="217"/>
    </row>
    <row r="448" spans="1:8" ht="20.25" customHeight="1">
      <c r="A448" s="212">
        <f>+A447+0.1</f>
        <v>57.1</v>
      </c>
      <c r="B448" s="88" t="s">
        <v>83</v>
      </c>
      <c r="C448" s="97">
        <v>416.99200000000002</v>
      </c>
      <c r="D448" s="49" t="s">
        <v>11</v>
      </c>
      <c r="E448" s="43"/>
      <c r="F448" s="43"/>
      <c r="G448" s="31"/>
      <c r="H448" s="210"/>
    </row>
    <row r="449" spans="1:8" ht="20.25" customHeight="1">
      <c r="A449" s="436">
        <f>+A448+0.1</f>
        <v>57.2</v>
      </c>
      <c r="B449" s="437" t="s">
        <v>117</v>
      </c>
      <c r="C449" s="438">
        <v>416.99200000000002</v>
      </c>
      <c r="D449" s="439" t="s">
        <v>11</v>
      </c>
      <c r="E449" s="43"/>
      <c r="F449" s="43"/>
      <c r="G449" s="31"/>
      <c r="H449" s="217"/>
    </row>
    <row r="450" spans="1:8" ht="20.25" customHeight="1">
      <c r="A450" s="212">
        <f>+A449+0.1</f>
        <v>57.300000000000004</v>
      </c>
      <c r="B450" s="88" t="s">
        <v>86</v>
      </c>
      <c r="C450" s="97">
        <v>4.2</v>
      </c>
      <c r="D450" s="49" t="s">
        <v>11</v>
      </c>
      <c r="E450" s="43"/>
      <c r="F450" s="43"/>
      <c r="G450" s="31"/>
      <c r="H450" s="217"/>
    </row>
    <row r="451" spans="1:8" ht="20.25" customHeight="1">
      <c r="A451" s="212"/>
      <c r="B451" s="88" t="s">
        <v>421</v>
      </c>
      <c r="C451" s="88"/>
      <c r="D451" s="9"/>
      <c r="E451" s="88"/>
      <c r="F451" s="100"/>
      <c r="G451" s="101"/>
      <c r="H451" s="210"/>
    </row>
    <row r="452" spans="1:8" ht="20.25" customHeight="1">
      <c r="A452" s="215">
        <v>58</v>
      </c>
      <c r="B452" s="18" t="s">
        <v>1157</v>
      </c>
      <c r="C452" s="97"/>
      <c r="D452" s="49" t="s">
        <v>15</v>
      </c>
      <c r="E452" s="97"/>
      <c r="F452" s="43"/>
      <c r="G452" s="31"/>
      <c r="H452" s="217"/>
    </row>
    <row r="453" spans="1:8" ht="20.25" customHeight="1">
      <c r="A453" s="212">
        <f>+A452+0.1</f>
        <v>58.1</v>
      </c>
      <c r="B453" s="88" t="s">
        <v>105</v>
      </c>
      <c r="C453" s="97">
        <v>470.87</v>
      </c>
      <c r="D453" s="49" t="s">
        <v>11</v>
      </c>
      <c r="E453" s="43"/>
      <c r="F453" s="43"/>
      <c r="G453" s="31"/>
      <c r="H453" s="217"/>
    </row>
    <row r="454" spans="1:8" ht="20.25" customHeight="1">
      <c r="A454" s="212">
        <f>+A453+0.1</f>
        <v>58.2</v>
      </c>
      <c r="B454" s="88" t="s">
        <v>106</v>
      </c>
      <c r="C454" s="97">
        <v>127.95</v>
      </c>
      <c r="D454" s="49" t="s">
        <v>68</v>
      </c>
      <c r="E454" s="43"/>
      <c r="F454" s="43"/>
      <c r="G454" s="31"/>
      <c r="H454" s="217"/>
    </row>
    <row r="455" spans="1:8" ht="34.5" customHeight="1">
      <c r="A455" s="212">
        <f>+A454+0.1</f>
        <v>58.300000000000004</v>
      </c>
      <c r="B455" s="38" t="s">
        <v>107</v>
      </c>
      <c r="C455" s="97">
        <v>526.33249999999998</v>
      </c>
      <c r="D455" s="49" t="s">
        <v>11</v>
      </c>
      <c r="E455" s="102"/>
      <c r="F455" s="43"/>
      <c r="G455" s="31"/>
      <c r="H455" s="217"/>
    </row>
    <row r="456" spans="1:8" ht="20.25" customHeight="1">
      <c r="A456" s="212"/>
      <c r="B456" s="88" t="s">
        <v>420</v>
      </c>
      <c r="C456" s="88"/>
      <c r="D456" s="9"/>
      <c r="E456" s="88"/>
      <c r="F456" s="100"/>
      <c r="G456" s="101"/>
      <c r="H456" s="210"/>
    </row>
    <row r="457" spans="1:8" ht="20.25" customHeight="1">
      <c r="A457" s="212"/>
      <c r="B457" s="88"/>
      <c r="C457" s="97"/>
      <c r="D457" s="105"/>
      <c r="E457" s="106"/>
      <c r="F457" s="43"/>
      <c r="G457" s="31"/>
      <c r="H457" s="217"/>
    </row>
    <row r="458" spans="1:8" ht="20.25" customHeight="1">
      <c r="A458" s="218"/>
      <c r="B458" s="18" t="s">
        <v>412</v>
      </c>
      <c r="C458" s="18"/>
      <c r="D458" s="89"/>
      <c r="E458" s="18"/>
      <c r="F458" s="100"/>
      <c r="G458" s="104"/>
      <c r="H458" s="219"/>
    </row>
    <row r="459" spans="1:8" ht="20.25" customHeight="1">
      <c r="A459" s="218"/>
      <c r="B459" s="18"/>
      <c r="C459" s="18"/>
      <c r="D459" s="89"/>
      <c r="E459" s="18"/>
      <c r="F459" s="107"/>
      <c r="G459" s="108"/>
      <c r="H459" s="219"/>
    </row>
    <row r="460" spans="1:8" ht="20.25" customHeight="1">
      <c r="A460" s="222">
        <v>59</v>
      </c>
      <c r="B460" s="18" t="s">
        <v>416</v>
      </c>
      <c r="C460" s="18"/>
      <c r="D460" s="89"/>
      <c r="E460" s="18"/>
      <c r="F460" s="53"/>
      <c r="G460" s="53"/>
      <c r="H460" s="210"/>
    </row>
    <row r="461" spans="1:8" ht="47.25" customHeight="1">
      <c r="A461" s="212">
        <f t="shared" ref="A461:A469" si="27">+A460+0.1</f>
        <v>59.1</v>
      </c>
      <c r="B461" s="38" t="s">
        <v>1158</v>
      </c>
      <c r="C461" s="97">
        <v>3</v>
      </c>
      <c r="D461" s="49" t="s">
        <v>229</v>
      </c>
      <c r="E461" s="43"/>
      <c r="F461" s="43"/>
      <c r="G461" s="31"/>
      <c r="H461" s="210"/>
    </row>
    <row r="462" spans="1:8" ht="54" customHeight="1">
      <c r="A462" s="212">
        <f t="shared" si="27"/>
        <v>59.2</v>
      </c>
      <c r="B462" s="38" t="s">
        <v>118</v>
      </c>
      <c r="C462" s="97">
        <v>1</v>
      </c>
      <c r="D462" s="49" t="s">
        <v>229</v>
      </c>
      <c r="E462" s="43"/>
      <c r="F462" s="43"/>
      <c r="G462" s="31"/>
      <c r="H462" s="210"/>
    </row>
    <row r="463" spans="1:8" ht="75">
      <c r="A463" s="212">
        <f t="shared" si="27"/>
        <v>59.300000000000004</v>
      </c>
      <c r="B463" s="37" t="s">
        <v>1076</v>
      </c>
      <c r="C463" s="97">
        <v>10</v>
      </c>
      <c r="D463" s="49" t="s">
        <v>229</v>
      </c>
      <c r="E463" s="43"/>
      <c r="F463" s="43"/>
      <c r="G463" s="31"/>
      <c r="H463" s="210"/>
    </row>
    <row r="464" spans="1:8" ht="49.5" customHeight="1">
      <c r="A464" s="212">
        <f t="shared" si="27"/>
        <v>59.400000000000006</v>
      </c>
      <c r="B464" s="38" t="s">
        <v>119</v>
      </c>
      <c r="C464" s="97">
        <v>12</v>
      </c>
      <c r="D464" s="49" t="s">
        <v>229</v>
      </c>
      <c r="E464" s="43"/>
      <c r="F464" s="43"/>
      <c r="G464" s="31"/>
      <c r="H464" s="210"/>
    </row>
    <row r="465" spans="1:8" ht="50.25" customHeight="1" thickBot="1">
      <c r="A465" s="344">
        <f t="shared" si="27"/>
        <v>59.500000000000007</v>
      </c>
      <c r="B465" s="155" t="s">
        <v>1159</v>
      </c>
      <c r="C465" s="345">
        <v>2</v>
      </c>
      <c r="D465" s="290" t="s">
        <v>229</v>
      </c>
      <c r="E465" s="346"/>
      <c r="F465" s="346"/>
      <c r="G465" s="347"/>
      <c r="H465" s="348"/>
    </row>
    <row r="466" spans="1:8" ht="63" customHeight="1">
      <c r="A466" s="275">
        <f t="shared" si="27"/>
        <v>59.600000000000009</v>
      </c>
      <c r="B466" s="276" t="s">
        <v>120</v>
      </c>
      <c r="C466" s="269">
        <v>2</v>
      </c>
      <c r="D466" s="270" t="s">
        <v>229</v>
      </c>
      <c r="E466" s="271"/>
      <c r="F466" s="271"/>
      <c r="G466" s="272"/>
      <c r="H466" s="273"/>
    </row>
    <row r="467" spans="1:8" ht="48.75" customHeight="1">
      <c r="A467" s="212">
        <f t="shared" si="27"/>
        <v>59.70000000000001</v>
      </c>
      <c r="B467" s="38" t="s">
        <v>121</v>
      </c>
      <c r="C467" s="97">
        <v>3</v>
      </c>
      <c r="D467" s="49" t="s">
        <v>229</v>
      </c>
      <c r="E467" s="43"/>
      <c r="F467" s="43"/>
      <c r="G467" s="31"/>
      <c r="H467" s="210"/>
    </row>
    <row r="468" spans="1:8" ht="48.75" customHeight="1">
      <c r="A468" s="212">
        <f t="shared" si="27"/>
        <v>59.800000000000011</v>
      </c>
      <c r="B468" s="38" t="s">
        <v>122</v>
      </c>
      <c r="C468" s="97">
        <v>2</v>
      </c>
      <c r="D468" s="49" t="s">
        <v>229</v>
      </c>
      <c r="E468" s="43"/>
      <c r="F468" s="43"/>
      <c r="G468" s="31"/>
      <c r="H468" s="210"/>
    </row>
    <row r="469" spans="1:8" ht="61.5" customHeight="1">
      <c r="A469" s="212">
        <f t="shared" si="27"/>
        <v>59.900000000000013</v>
      </c>
      <c r="B469" s="38" t="s">
        <v>1160</v>
      </c>
      <c r="C469" s="97">
        <v>20</v>
      </c>
      <c r="D469" s="49" t="s">
        <v>229</v>
      </c>
      <c r="E469" s="43"/>
      <c r="F469" s="43"/>
      <c r="G469" s="31"/>
      <c r="H469" s="210"/>
    </row>
    <row r="470" spans="1:8" ht="39.75" customHeight="1">
      <c r="A470" s="216">
        <v>59.1</v>
      </c>
      <c r="B470" s="38" t="s">
        <v>123</v>
      </c>
      <c r="C470" s="97">
        <v>2</v>
      </c>
      <c r="D470" s="49" t="s">
        <v>229</v>
      </c>
      <c r="E470" s="43"/>
      <c r="F470" s="43"/>
      <c r="G470" s="31"/>
      <c r="H470" s="210"/>
    </row>
    <row r="471" spans="1:8" ht="33.75" customHeight="1">
      <c r="A471" s="216">
        <f>A470+0.01</f>
        <v>59.11</v>
      </c>
      <c r="B471" s="38" t="s">
        <v>124</v>
      </c>
      <c r="C471" s="97">
        <v>10</v>
      </c>
      <c r="D471" s="49" t="s">
        <v>229</v>
      </c>
      <c r="E471" s="43"/>
      <c r="F471" s="43"/>
      <c r="G471" s="31"/>
      <c r="H471" s="210"/>
    </row>
    <row r="472" spans="1:8" ht="35.25" customHeight="1">
      <c r="A472" s="216">
        <f t="shared" ref="A472:A481" si="28">A471+0.01</f>
        <v>59.12</v>
      </c>
      <c r="B472" s="38" t="s">
        <v>125</v>
      </c>
      <c r="C472" s="97">
        <v>8</v>
      </c>
      <c r="D472" s="49" t="s">
        <v>229</v>
      </c>
      <c r="E472" s="43"/>
      <c r="F472" s="43"/>
      <c r="G472" s="31"/>
      <c r="H472" s="210"/>
    </row>
    <row r="473" spans="1:8" ht="34.5" customHeight="1">
      <c r="A473" s="216">
        <f t="shared" si="28"/>
        <v>59.129999999999995</v>
      </c>
      <c r="B473" s="38" t="s">
        <v>126</v>
      </c>
      <c r="C473" s="97">
        <v>2</v>
      </c>
      <c r="D473" s="49" t="s">
        <v>229</v>
      </c>
      <c r="E473" s="43"/>
      <c r="F473" s="43"/>
      <c r="G473" s="31"/>
      <c r="H473" s="210"/>
    </row>
    <row r="474" spans="1:8" ht="37.5" customHeight="1">
      <c r="A474" s="216">
        <f t="shared" si="28"/>
        <v>59.139999999999993</v>
      </c>
      <c r="B474" s="38" t="s">
        <v>127</v>
      </c>
      <c r="C474" s="97">
        <v>2</v>
      </c>
      <c r="D474" s="49" t="s">
        <v>229</v>
      </c>
      <c r="E474" s="43"/>
      <c r="F474" s="43"/>
      <c r="G474" s="31"/>
      <c r="H474" s="210"/>
    </row>
    <row r="475" spans="1:8" ht="37.5" customHeight="1">
      <c r="A475" s="216">
        <f t="shared" si="28"/>
        <v>59.149999999999991</v>
      </c>
      <c r="B475" s="38" t="s">
        <v>128</v>
      </c>
      <c r="C475" s="97">
        <v>6</v>
      </c>
      <c r="D475" s="49" t="s">
        <v>229</v>
      </c>
      <c r="E475" s="43"/>
      <c r="F475" s="43"/>
      <c r="G475" s="31"/>
      <c r="H475" s="210"/>
    </row>
    <row r="476" spans="1:8" ht="46.5" customHeight="1">
      <c r="A476" s="216">
        <f t="shared" si="28"/>
        <v>59.159999999999989</v>
      </c>
      <c r="B476" s="38" t="s">
        <v>129</v>
      </c>
      <c r="C476" s="97">
        <v>10</v>
      </c>
      <c r="D476" s="49" t="s">
        <v>229</v>
      </c>
      <c r="E476" s="43"/>
      <c r="F476" s="43"/>
      <c r="G476" s="31"/>
      <c r="H476" s="210"/>
    </row>
    <row r="477" spans="1:8" ht="50.25" customHeight="1">
      <c r="A477" s="216">
        <f t="shared" si="28"/>
        <v>59.169999999999987</v>
      </c>
      <c r="B477" s="38" t="s">
        <v>130</v>
      </c>
      <c r="C477" s="97">
        <v>10</v>
      </c>
      <c r="D477" s="49" t="s">
        <v>229</v>
      </c>
      <c r="E477" s="43"/>
      <c r="F477" s="43"/>
      <c r="G477" s="31"/>
      <c r="H477" s="210"/>
    </row>
    <row r="478" spans="1:8" ht="57" customHeight="1">
      <c r="A478" s="216">
        <f t="shared" si="28"/>
        <v>59.179999999999986</v>
      </c>
      <c r="B478" s="38" t="s">
        <v>131</v>
      </c>
      <c r="C478" s="97">
        <v>3</v>
      </c>
      <c r="D478" s="49" t="s">
        <v>229</v>
      </c>
      <c r="E478" s="43"/>
      <c r="F478" s="43"/>
      <c r="G478" s="31"/>
      <c r="H478" s="210"/>
    </row>
    <row r="479" spans="1:8" ht="51.75" customHeight="1">
      <c r="A479" s="216">
        <f t="shared" si="28"/>
        <v>59.189999999999984</v>
      </c>
      <c r="B479" s="38" t="s">
        <v>132</v>
      </c>
      <c r="C479" s="97">
        <v>11</v>
      </c>
      <c r="D479" s="49" t="s">
        <v>229</v>
      </c>
      <c r="E479" s="43"/>
      <c r="F479" s="43"/>
      <c r="G479" s="31"/>
      <c r="H479" s="210"/>
    </row>
    <row r="480" spans="1:8" ht="48.75" customHeight="1">
      <c r="A480" s="216">
        <f t="shared" si="28"/>
        <v>59.199999999999982</v>
      </c>
      <c r="B480" s="38" t="s">
        <v>1161</v>
      </c>
      <c r="C480" s="97">
        <v>1</v>
      </c>
      <c r="D480" s="49" t="s">
        <v>229</v>
      </c>
      <c r="E480" s="43"/>
      <c r="F480" s="43"/>
      <c r="G480" s="31"/>
      <c r="H480" s="210"/>
    </row>
    <row r="481" spans="1:8" ht="63.75" customHeight="1">
      <c r="A481" s="216">
        <f t="shared" si="28"/>
        <v>59.20999999999998</v>
      </c>
      <c r="B481" s="38" t="s">
        <v>1162</v>
      </c>
      <c r="C481" s="97">
        <v>1</v>
      </c>
      <c r="D481" s="49" t="s">
        <v>229</v>
      </c>
      <c r="E481" s="43"/>
      <c r="F481" s="43"/>
      <c r="G481" s="31"/>
      <c r="H481" s="210"/>
    </row>
    <row r="482" spans="1:8" ht="20.25" customHeight="1">
      <c r="A482" s="212"/>
      <c r="B482" s="88" t="s">
        <v>420</v>
      </c>
      <c r="C482" s="88"/>
      <c r="D482" s="9"/>
      <c r="E482" s="88"/>
      <c r="F482" s="100"/>
      <c r="G482" s="101"/>
      <c r="H482" s="210"/>
    </row>
    <row r="483" spans="1:8" ht="20.25" customHeight="1">
      <c r="A483" s="222">
        <v>60</v>
      </c>
      <c r="B483" s="18" t="s">
        <v>415</v>
      </c>
      <c r="C483" s="97"/>
      <c r="D483" s="49"/>
      <c r="E483" s="97"/>
      <c r="F483" s="43"/>
      <c r="G483" s="31"/>
      <c r="H483" s="210"/>
    </row>
    <row r="484" spans="1:8" ht="49.5" customHeight="1">
      <c r="A484" s="212">
        <f t="shared" ref="A484:A492" si="29">+A483+0.1</f>
        <v>60.1</v>
      </c>
      <c r="B484" s="38" t="s">
        <v>1158</v>
      </c>
      <c r="C484" s="97">
        <v>1</v>
      </c>
      <c r="D484" s="49" t="s">
        <v>229</v>
      </c>
      <c r="E484" s="43"/>
      <c r="F484" s="43"/>
      <c r="G484" s="31"/>
      <c r="H484" s="210"/>
    </row>
    <row r="485" spans="1:8" ht="30">
      <c r="A485" s="212">
        <f t="shared" si="29"/>
        <v>60.2</v>
      </c>
      <c r="B485" s="38" t="s">
        <v>118</v>
      </c>
      <c r="C485" s="97">
        <v>1</v>
      </c>
      <c r="D485" s="49" t="s">
        <v>229</v>
      </c>
      <c r="E485" s="43"/>
      <c r="F485" s="43"/>
      <c r="G485" s="31"/>
      <c r="H485" s="210"/>
    </row>
    <row r="486" spans="1:8" ht="75">
      <c r="A486" s="212">
        <f t="shared" si="29"/>
        <v>60.300000000000004</v>
      </c>
      <c r="B486" s="37" t="s">
        <v>1076</v>
      </c>
      <c r="C486" s="97">
        <v>10</v>
      </c>
      <c r="D486" s="49" t="s">
        <v>229</v>
      </c>
      <c r="E486" s="43"/>
      <c r="F486" s="43"/>
      <c r="G486" s="31"/>
      <c r="H486" s="210"/>
    </row>
    <row r="487" spans="1:8" ht="54.75" customHeight="1">
      <c r="A487" s="212">
        <f t="shared" si="29"/>
        <v>60.400000000000006</v>
      </c>
      <c r="B487" s="38" t="s">
        <v>1163</v>
      </c>
      <c r="C487" s="97">
        <v>11</v>
      </c>
      <c r="D487" s="49" t="s">
        <v>229</v>
      </c>
      <c r="E487" s="43"/>
      <c r="F487" s="43"/>
      <c r="G487" s="31"/>
      <c r="H487" s="210"/>
    </row>
    <row r="488" spans="1:8" ht="54.75" customHeight="1">
      <c r="A488" s="212">
        <f t="shared" si="29"/>
        <v>60.500000000000007</v>
      </c>
      <c r="B488" s="38" t="s">
        <v>1159</v>
      </c>
      <c r="C488" s="97">
        <v>3</v>
      </c>
      <c r="D488" s="49" t="s">
        <v>229</v>
      </c>
      <c r="E488" s="43"/>
      <c r="F488" s="43"/>
      <c r="G488" s="31"/>
      <c r="H488" s="210"/>
    </row>
    <row r="489" spans="1:8" ht="66" customHeight="1">
      <c r="A489" s="212">
        <f t="shared" si="29"/>
        <v>60.600000000000009</v>
      </c>
      <c r="B489" s="38" t="s">
        <v>1160</v>
      </c>
      <c r="C489" s="97">
        <v>20</v>
      </c>
      <c r="D489" s="49" t="s">
        <v>229</v>
      </c>
      <c r="E489" s="43"/>
      <c r="F489" s="43"/>
      <c r="G489" s="31"/>
      <c r="H489" s="210"/>
    </row>
    <row r="490" spans="1:8" ht="34.5" customHeight="1">
      <c r="A490" s="212">
        <f t="shared" si="29"/>
        <v>60.70000000000001</v>
      </c>
      <c r="B490" s="38" t="s">
        <v>124</v>
      </c>
      <c r="C490" s="97">
        <v>10</v>
      </c>
      <c r="D490" s="49" t="s">
        <v>229</v>
      </c>
      <c r="E490" s="43"/>
      <c r="F490" s="43"/>
      <c r="G490" s="31"/>
      <c r="H490" s="210"/>
    </row>
    <row r="491" spans="1:8" ht="36" customHeight="1" thickBot="1">
      <c r="A491" s="274">
        <f t="shared" si="29"/>
        <v>60.800000000000011</v>
      </c>
      <c r="B491" s="300" t="s">
        <v>126</v>
      </c>
      <c r="C491" s="262">
        <v>2</v>
      </c>
      <c r="D491" s="263" t="s">
        <v>229</v>
      </c>
      <c r="E491" s="264"/>
      <c r="F491" s="264"/>
      <c r="G491" s="265"/>
      <c r="H491" s="266"/>
    </row>
    <row r="492" spans="1:8" ht="36.75" customHeight="1">
      <c r="A492" s="275">
        <f t="shared" si="29"/>
        <v>60.900000000000013</v>
      </c>
      <c r="B492" s="276" t="s">
        <v>127</v>
      </c>
      <c r="C492" s="269">
        <v>6</v>
      </c>
      <c r="D492" s="270" t="s">
        <v>229</v>
      </c>
      <c r="E492" s="271"/>
      <c r="F492" s="271"/>
      <c r="G492" s="272"/>
      <c r="H492" s="273"/>
    </row>
    <row r="493" spans="1:8" ht="48" customHeight="1">
      <c r="A493" s="223">
        <v>60.1</v>
      </c>
      <c r="B493" s="38" t="s">
        <v>128</v>
      </c>
      <c r="C493" s="97">
        <v>2</v>
      </c>
      <c r="D493" s="49" t="s">
        <v>229</v>
      </c>
      <c r="E493" s="43"/>
      <c r="F493" s="43"/>
      <c r="G493" s="31"/>
      <c r="H493" s="210"/>
    </row>
    <row r="494" spans="1:8" ht="54.75" customHeight="1">
      <c r="A494" s="223">
        <f t="shared" ref="A494:A499" si="30">A493+0.01</f>
        <v>60.11</v>
      </c>
      <c r="B494" s="38" t="s">
        <v>129</v>
      </c>
      <c r="C494" s="97">
        <v>10</v>
      </c>
      <c r="D494" s="49" t="s">
        <v>229</v>
      </c>
      <c r="E494" s="43"/>
      <c r="F494" s="43"/>
      <c r="G494" s="31"/>
      <c r="H494" s="210"/>
    </row>
    <row r="495" spans="1:8" ht="53.25" customHeight="1">
      <c r="A495" s="223">
        <f t="shared" si="30"/>
        <v>60.12</v>
      </c>
      <c r="B495" s="38" t="s">
        <v>130</v>
      </c>
      <c r="C495" s="97">
        <v>10</v>
      </c>
      <c r="D495" s="49" t="s">
        <v>229</v>
      </c>
      <c r="E495" s="43"/>
      <c r="F495" s="43"/>
      <c r="G495" s="31"/>
      <c r="H495" s="210"/>
    </row>
    <row r="496" spans="1:8" ht="48.75" customHeight="1">
      <c r="A496" s="223">
        <f t="shared" si="30"/>
        <v>60.129999999999995</v>
      </c>
      <c r="B496" s="38" t="s">
        <v>131</v>
      </c>
      <c r="C496" s="97">
        <v>3</v>
      </c>
      <c r="D496" s="49" t="s">
        <v>229</v>
      </c>
      <c r="E496" s="43"/>
      <c r="F496" s="43"/>
      <c r="G496" s="31"/>
      <c r="H496" s="210"/>
    </row>
    <row r="497" spans="1:8" ht="48.75" customHeight="1">
      <c r="A497" s="223">
        <f t="shared" si="30"/>
        <v>60.139999999999993</v>
      </c>
      <c r="B497" s="38" t="s">
        <v>132</v>
      </c>
      <c r="C497" s="97">
        <v>11</v>
      </c>
      <c r="D497" s="49" t="s">
        <v>229</v>
      </c>
      <c r="E497" s="43"/>
      <c r="F497" s="43"/>
      <c r="G497" s="31"/>
      <c r="H497" s="210"/>
    </row>
    <row r="498" spans="1:8" ht="48.75" customHeight="1">
      <c r="A498" s="223">
        <f t="shared" si="30"/>
        <v>60.149999999999991</v>
      </c>
      <c r="B498" s="38" t="s">
        <v>1161</v>
      </c>
      <c r="C498" s="97">
        <v>1</v>
      </c>
      <c r="D498" s="49" t="s">
        <v>229</v>
      </c>
      <c r="E498" s="43"/>
      <c r="F498" s="43"/>
      <c r="G498" s="31"/>
      <c r="H498" s="210"/>
    </row>
    <row r="499" spans="1:8" ht="65.25" customHeight="1">
      <c r="A499" s="223">
        <f t="shared" si="30"/>
        <v>60.159999999999989</v>
      </c>
      <c r="B499" s="38" t="s">
        <v>1162</v>
      </c>
      <c r="C499" s="97">
        <v>1</v>
      </c>
      <c r="D499" s="49" t="s">
        <v>229</v>
      </c>
      <c r="E499" s="43"/>
      <c r="F499" s="43"/>
      <c r="G499" s="31"/>
      <c r="H499" s="210"/>
    </row>
    <row r="500" spans="1:8" ht="20.25" customHeight="1">
      <c r="A500" s="212"/>
      <c r="B500" s="88" t="s">
        <v>420</v>
      </c>
      <c r="C500" s="88"/>
      <c r="D500" s="9"/>
      <c r="E500" s="88"/>
      <c r="F500" s="100"/>
      <c r="G500" s="101"/>
      <c r="H500" s="210"/>
    </row>
    <row r="501" spans="1:8" ht="20.25" customHeight="1">
      <c r="A501" s="222">
        <v>61</v>
      </c>
      <c r="B501" s="18" t="s">
        <v>417</v>
      </c>
      <c r="C501" s="97"/>
      <c r="D501" s="49"/>
      <c r="E501" s="97"/>
      <c r="F501" s="43"/>
      <c r="G501" s="31"/>
      <c r="H501" s="210"/>
    </row>
    <row r="502" spans="1:8" ht="49.5" customHeight="1">
      <c r="A502" s="212">
        <f>A501+0.1</f>
        <v>61.1</v>
      </c>
      <c r="B502" s="38" t="s">
        <v>1158</v>
      </c>
      <c r="C502" s="97">
        <v>1</v>
      </c>
      <c r="D502" s="49" t="s">
        <v>229</v>
      </c>
      <c r="E502" s="43"/>
      <c r="F502" s="43"/>
      <c r="G502" s="31"/>
      <c r="H502" s="210"/>
    </row>
    <row r="503" spans="1:8" ht="54.75" customHeight="1">
      <c r="A503" s="212">
        <f t="shared" ref="A503:A510" si="31">A502+0.1</f>
        <v>61.2</v>
      </c>
      <c r="B503" s="38" t="s">
        <v>118</v>
      </c>
      <c r="C503" s="97">
        <v>1</v>
      </c>
      <c r="D503" s="49" t="s">
        <v>229</v>
      </c>
      <c r="E503" s="43"/>
      <c r="F503" s="43"/>
      <c r="G503" s="31"/>
      <c r="H503" s="210"/>
    </row>
    <row r="504" spans="1:8" ht="75">
      <c r="A504" s="212">
        <f t="shared" si="31"/>
        <v>61.300000000000004</v>
      </c>
      <c r="B504" s="37" t="s">
        <v>1076</v>
      </c>
      <c r="C504" s="97">
        <v>10</v>
      </c>
      <c r="D504" s="49" t="s">
        <v>229</v>
      </c>
      <c r="E504" s="43"/>
      <c r="F504" s="43"/>
      <c r="G504" s="31"/>
      <c r="H504" s="210"/>
    </row>
    <row r="505" spans="1:8" ht="46.5" customHeight="1">
      <c r="A505" s="212">
        <f t="shared" si="31"/>
        <v>61.400000000000006</v>
      </c>
      <c r="B505" s="38" t="s">
        <v>1163</v>
      </c>
      <c r="C505" s="97">
        <v>11</v>
      </c>
      <c r="D505" s="49" t="s">
        <v>229</v>
      </c>
      <c r="E505" s="43"/>
      <c r="F505" s="43"/>
      <c r="G505" s="31"/>
      <c r="H505" s="210"/>
    </row>
    <row r="506" spans="1:8" ht="52.5" customHeight="1">
      <c r="A506" s="212">
        <f t="shared" si="31"/>
        <v>61.500000000000007</v>
      </c>
      <c r="B506" s="38" t="s">
        <v>1159</v>
      </c>
      <c r="C506" s="97">
        <v>3</v>
      </c>
      <c r="D506" s="49" t="s">
        <v>229</v>
      </c>
      <c r="E506" s="43"/>
      <c r="F506" s="43"/>
      <c r="G506" s="31"/>
      <c r="H506" s="210"/>
    </row>
    <row r="507" spans="1:8" ht="63" customHeight="1">
      <c r="A507" s="212">
        <f t="shared" si="31"/>
        <v>61.600000000000009</v>
      </c>
      <c r="B507" s="38" t="s">
        <v>1160</v>
      </c>
      <c r="C507" s="97">
        <v>20</v>
      </c>
      <c r="D507" s="49" t="s">
        <v>229</v>
      </c>
      <c r="E507" s="43"/>
      <c r="F507" s="43"/>
      <c r="G507" s="31"/>
      <c r="H507" s="210"/>
    </row>
    <row r="508" spans="1:8" ht="39.75" customHeight="1">
      <c r="A508" s="212">
        <f t="shared" si="31"/>
        <v>61.70000000000001</v>
      </c>
      <c r="B508" s="38" t="s">
        <v>124</v>
      </c>
      <c r="C508" s="97">
        <v>10</v>
      </c>
      <c r="D508" s="49" t="s">
        <v>229</v>
      </c>
      <c r="E508" s="43"/>
      <c r="F508" s="43"/>
      <c r="G508" s="31"/>
      <c r="H508" s="210"/>
    </row>
    <row r="509" spans="1:8" ht="37.5" customHeight="1">
      <c r="A509" s="212">
        <f t="shared" si="31"/>
        <v>61.800000000000011</v>
      </c>
      <c r="B509" s="38" t="s">
        <v>126</v>
      </c>
      <c r="C509" s="97">
        <v>2</v>
      </c>
      <c r="D509" s="49" t="s">
        <v>229</v>
      </c>
      <c r="E509" s="43"/>
      <c r="F509" s="43"/>
      <c r="G509" s="31"/>
      <c r="H509" s="210"/>
    </row>
    <row r="510" spans="1:8" ht="39.75" customHeight="1">
      <c r="A510" s="212">
        <f t="shared" si="31"/>
        <v>61.900000000000013</v>
      </c>
      <c r="B510" s="38" t="s">
        <v>127</v>
      </c>
      <c r="C510" s="97">
        <v>8</v>
      </c>
      <c r="D510" s="49" t="s">
        <v>229</v>
      </c>
      <c r="E510" s="43"/>
      <c r="F510" s="43"/>
      <c r="G510" s="31"/>
      <c r="H510" s="210"/>
    </row>
    <row r="511" spans="1:8" ht="49.5" customHeight="1">
      <c r="A511" s="216">
        <v>61.1</v>
      </c>
      <c r="B511" s="38" t="s">
        <v>129</v>
      </c>
      <c r="C511" s="97">
        <v>10</v>
      </c>
      <c r="D511" s="49" t="s">
        <v>229</v>
      </c>
      <c r="E511" s="43"/>
      <c r="F511" s="43"/>
      <c r="G511" s="31"/>
      <c r="H511" s="210"/>
    </row>
    <row r="512" spans="1:8" ht="47.25" customHeight="1">
      <c r="A512" s="216">
        <f>A511+0.01</f>
        <v>61.11</v>
      </c>
      <c r="B512" s="38" t="s">
        <v>130</v>
      </c>
      <c r="C512" s="97">
        <v>10</v>
      </c>
      <c r="D512" s="49" t="s">
        <v>229</v>
      </c>
      <c r="E512" s="43"/>
      <c r="F512" s="43"/>
      <c r="G512" s="31"/>
      <c r="H512" s="210"/>
    </row>
    <row r="513" spans="1:8" ht="39.75" customHeight="1" thickBot="1">
      <c r="A513" s="260">
        <f>A512+0.01</f>
        <v>61.12</v>
      </c>
      <c r="B513" s="300" t="s">
        <v>131</v>
      </c>
      <c r="C513" s="262">
        <v>3</v>
      </c>
      <c r="D513" s="263" t="s">
        <v>229</v>
      </c>
      <c r="E513" s="264"/>
      <c r="F513" s="264"/>
      <c r="G513" s="265"/>
      <c r="H513" s="266"/>
    </row>
    <row r="514" spans="1:8" ht="54" customHeight="1">
      <c r="A514" s="267">
        <f>A513+0.01</f>
        <v>61.129999999999995</v>
      </c>
      <c r="B514" s="276" t="s">
        <v>132</v>
      </c>
      <c r="C514" s="269">
        <v>11</v>
      </c>
      <c r="D514" s="270" t="s">
        <v>229</v>
      </c>
      <c r="E514" s="271"/>
      <c r="F514" s="271"/>
      <c r="G514" s="272"/>
      <c r="H514" s="273"/>
    </row>
    <row r="515" spans="1:8" ht="47.25" customHeight="1">
      <c r="A515" s="216">
        <f>A514+0.01</f>
        <v>61.139999999999993</v>
      </c>
      <c r="B515" s="38" t="s">
        <v>1161</v>
      </c>
      <c r="C515" s="97">
        <v>1</v>
      </c>
      <c r="D515" s="49" t="s">
        <v>229</v>
      </c>
      <c r="E515" s="43"/>
      <c r="F515" s="43"/>
      <c r="G515" s="31"/>
      <c r="H515" s="210"/>
    </row>
    <row r="516" spans="1:8" ht="66.75" customHeight="1">
      <c r="A516" s="216">
        <f>A515+0.01</f>
        <v>61.149999999999991</v>
      </c>
      <c r="B516" s="38" t="s">
        <v>1162</v>
      </c>
      <c r="C516" s="97">
        <v>1</v>
      </c>
      <c r="D516" s="49" t="s">
        <v>229</v>
      </c>
      <c r="E516" s="43"/>
      <c r="F516" s="43"/>
      <c r="G516" s="31"/>
      <c r="H516" s="210"/>
    </row>
    <row r="517" spans="1:8" ht="20.25" customHeight="1">
      <c r="A517" s="212"/>
      <c r="B517" s="88" t="s">
        <v>420</v>
      </c>
      <c r="C517" s="88"/>
      <c r="D517" s="9"/>
      <c r="E517" s="88"/>
      <c r="F517" s="100"/>
      <c r="G517" s="101"/>
      <c r="H517" s="210"/>
    </row>
    <row r="518" spans="1:8" ht="20.25" customHeight="1">
      <c r="A518" s="222">
        <v>62</v>
      </c>
      <c r="B518" s="18" t="s">
        <v>418</v>
      </c>
      <c r="C518" s="97"/>
      <c r="D518" s="49"/>
      <c r="E518" s="97"/>
      <c r="F518" s="43"/>
      <c r="G518" s="31"/>
      <c r="H518" s="210"/>
    </row>
    <row r="519" spans="1:8" ht="48.75" customHeight="1">
      <c r="A519" s="212">
        <f>A518+0.1</f>
        <v>62.1</v>
      </c>
      <c r="B519" s="38" t="s">
        <v>1158</v>
      </c>
      <c r="C519" s="97">
        <v>1</v>
      </c>
      <c r="D519" s="49" t="s">
        <v>229</v>
      </c>
      <c r="E519" s="43"/>
      <c r="F519" s="43"/>
      <c r="G519" s="31"/>
      <c r="H519" s="210"/>
    </row>
    <row r="520" spans="1:8" ht="37.5" customHeight="1">
      <c r="A520" s="212">
        <f t="shared" ref="A520:A527" si="32">A519+0.1</f>
        <v>62.2</v>
      </c>
      <c r="B520" s="38" t="s">
        <v>118</v>
      </c>
      <c r="C520" s="97">
        <v>1</v>
      </c>
      <c r="D520" s="49" t="s">
        <v>229</v>
      </c>
      <c r="E520" s="43"/>
      <c r="F520" s="43"/>
      <c r="G520" s="31"/>
      <c r="H520" s="210"/>
    </row>
    <row r="521" spans="1:8" ht="75">
      <c r="A521" s="212">
        <f t="shared" si="32"/>
        <v>62.300000000000004</v>
      </c>
      <c r="B521" s="37" t="s">
        <v>1076</v>
      </c>
      <c r="C521" s="97">
        <v>10</v>
      </c>
      <c r="D521" s="49" t="s">
        <v>229</v>
      </c>
      <c r="E521" s="43"/>
      <c r="F521" s="43"/>
      <c r="G521" s="31"/>
      <c r="H521" s="210"/>
    </row>
    <row r="522" spans="1:8" ht="48.75" customHeight="1">
      <c r="A522" s="212">
        <f t="shared" si="32"/>
        <v>62.400000000000006</v>
      </c>
      <c r="B522" s="38" t="s">
        <v>1163</v>
      </c>
      <c r="C522" s="97">
        <v>11</v>
      </c>
      <c r="D522" s="49" t="s">
        <v>229</v>
      </c>
      <c r="E522" s="43"/>
      <c r="F522" s="43"/>
      <c r="G522" s="31"/>
      <c r="H522" s="210"/>
    </row>
    <row r="523" spans="1:8" ht="51.75" customHeight="1">
      <c r="A523" s="212">
        <f t="shared" si="32"/>
        <v>62.500000000000007</v>
      </c>
      <c r="B523" s="38" t="s">
        <v>1159</v>
      </c>
      <c r="C523" s="97">
        <v>2</v>
      </c>
      <c r="D523" s="49" t="s">
        <v>229</v>
      </c>
      <c r="E523" s="43"/>
      <c r="F523" s="43"/>
      <c r="G523" s="31"/>
      <c r="H523" s="210"/>
    </row>
    <row r="524" spans="1:8" ht="65.25" customHeight="1">
      <c r="A524" s="212">
        <f t="shared" si="32"/>
        <v>62.600000000000009</v>
      </c>
      <c r="B524" s="38" t="s">
        <v>1160</v>
      </c>
      <c r="C524" s="97">
        <v>20</v>
      </c>
      <c r="D524" s="49" t="s">
        <v>229</v>
      </c>
      <c r="E524" s="43"/>
      <c r="F524" s="43"/>
      <c r="G524" s="31"/>
      <c r="H524" s="210"/>
    </row>
    <row r="525" spans="1:8" ht="36" customHeight="1">
      <c r="A525" s="212">
        <f t="shared" si="32"/>
        <v>62.70000000000001</v>
      </c>
      <c r="B525" s="38" t="s">
        <v>124</v>
      </c>
      <c r="C525" s="97">
        <v>10</v>
      </c>
      <c r="D525" s="49" t="s">
        <v>229</v>
      </c>
      <c r="E525" s="43"/>
      <c r="F525" s="43"/>
      <c r="G525" s="31"/>
      <c r="H525" s="210"/>
    </row>
    <row r="526" spans="1:8" ht="53.25" customHeight="1">
      <c r="A526" s="212">
        <f t="shared" si="32"/>
        <v>62.800000000000011</v>
      </c>
      <c r="B526" s="38" t="s">
        <v>130</v>
      </c>
      <c r="C526" s="97">
        <v>10</v>
      </c>
      <c r="D526" s="49" t="s">
        <v>229</v>
      </c>
      <c r="E526" s="43"/>
      <c r="F526" s="43"/>
      <c r="G526" s="31"/>
      <c r="H526" s="210"/>
    </row>
    <row r="527" spans="1:8" ht="37.5" customHeight="1">
      <c r="A527" s="212">
        <f t="shared" si="32"/>
        <v>62.900000000000013</v>
      </c>
      <c r="B527" s="38" t="s">
        <v>131</v>
      </c>
      <c r="C527" s="97">
        <v>3</v>
      </c>
      <c r="D527" s="49" t="s">
        <v>229</v>
      </c>
      <c r="E527" s="43"/>
      <c r="F527" s="43"/>
      <c r="G527" s="31"/>
      <c r="H527" s="210"/>
    </row>
    <row r="528" spans="1:8" ht="51.75" customHeight="1">
      <c r="A528" s="216">
        <v>62.1</v>
      </c>
      <c r="B528" s="38" t="s">
        <v>132</v>
      </c>
      <c r="C528" s="97">
        <v>11</v>
      </c>
      <c r="D528" s="49" t="s">
        <v>229</v>
      </c>
      <c r="E528" s="43"/>
      <c r="F528" s="43"/>
      <c r="G528" s="31"/>
      <c r="H528" s="210"/>
    </row>
    <row r="529" spans="1:9" ht="50.25" customHeight="1">
      <c r="A529" s="216">
        <f>A528+0.01</f>
        <v>62.11</v>
      </c>
      <c r="B529" s="38" t="s">
        <v>1161</v>
      </c>
      <c r="C529" s="97">
        <v>1</v>
      </c>
      <c r="D529" s="49" t="s">
        <v>229</v>
      </c>
      <c r="E529" s="43"/>
      <c r="F529" s="43"/>
      <c r="G529" s="31"/>
      <c r="H529" s="210"/>
    </row>
    <row r="530" spans="1:9" ht="52.5" customHeight="1">
      <c r="A530" s="216">
        <f>A529+0.01</f>
        <v>62.12</v>
      </c>
      <c r="B530" s="38" t="s">
        <v>133</v>
      </c>
      <c r="C530" s="97">
        <v>3</v>
      </c>
      <c r="D530" s="49" t="s">
        <v>229</v>
      </c>
      <c r="E530" s="43"/>
      <c r="F530" s="43"/>
      <c r="G530" s="31"/>
      <c r="H530" s="210"/>
    </row>
    <row r="531" spans="1:9" ht="51.75" customHeight="1">
      <c r="A531" s="216">
        <f>A530+0.01</f>
        <v>62.129999999999995</v>
      </c>
      <c r="B531" s="38" t="s">
        <v>134</v>
      </c>
      <c r="C531" s="97">
        <v>11</v>
      </c>
      <c r="D531" s="49" t="s">
        <v>229</v>
      </c>
      <c r="E531" s="43"/>
      <c r="F531" s="43"/>
      <c r="G531" s="31"/>
      <c r="H531" s="210"/>
    </row>
    <row r="532" spans="1:9" ht="20.25" customHeight="1">
      <c r="A532" s="212"/>
      <c r="B532" s="88" t="s">
        <v>420</v>
      </c>
      <c r="C532" s="88"/>
      <c r="D532" s="9"/>
      <c r="E532" s="88"/>
      <c r="F532" s="100"/>
      <c r="G532" s="101"/>
      <c r="H532" s="210"/>
    </row>
    <row r="533" spans="1:9" ht="20.25" customHeight="1">
      <c r="A533" s="212"/>
      <c r="B533" s="88"/>
      <c r="C533" s="97"/>
      <c r="D533" s="105"/>
      <c r="E533" s="106"/>
      <c r="F533" s="43"/>
      <c r="G533" s="31"/>
      <c r="H533" s="217"/>
    </row>
    <row r="534" spans="1:9" ht="20.25" customHeight="1">
      <c r="A534" s="218"/>
      <c r="B534" s="18" t="s">
        <v>135</v>
      </c>
      <c r="C534" s="18"/>
      <c r="D534" s="89"/>
      <c r="E534" s="18"/>
      <c r="F534" s="100"/>
      <c r="G534" s="104"/>
      <c r="H534" s="210"/>
      <c r="I534" s="109"/>
    </row>
    <row r="535" spans="1:9" ht="20.25" customHeight="1">
      <c r="A535" s="218"/>
      <c r="B535" s="18"/>
      <c r="C535" s="18"/>
      <c r="D535" s="89"/>
      <c r="E535" s="18"/>
      <c r="F535" s="100"/>
      <c r="G535" s="104"/>
      <c r="H535" s="210"/>
      <c r="I535" s="109"/>
    </row>
    <row r="536" spans="1:9" ht="20.25" customHeight="1">
      <c r="A536" s="215">
        <v>63</v>
      </c>
      <c r="B536" s="18" t="s">
        <v>1164</v>
      </c>
      <c r="C536" s="97"/>
      <c r="D536" s="49"/>
      <c r="E536" s="97"/>
      <c r="F536" s="43"/>
      <c r="G536" s="31"/>
      <c r="H536" s="210"/>
    </row>
    <row r="537" spans="1:9" ht="108" customHeight="1" thickBot="1">
      <c r="A537" s="274">
        <f>A536+0.1</f>
        <v>63.1</v>
      </c>
      <c r="B537" s="300" t="s">
        <v>1165</v>
      </c>
      <c r="C537" s="262">
        <v>1</v>
      </c>
      <c r="D537" s="263" t="s">
        <v>229</v>
      </c>
      <c r="E537" s="264"/>
      <c r="F537" s="264"/>
      <c r="G537" s="265"/>
      <c r="H537" s="266"/>
    </row>
    <row r="538" spans="1:9" ht="110.25" customHeight="1">
      <c r="A538" s="275">
        <f t="shared" ref="A538:A545" si="33">A537+0.1</f>
        <v>63.2</v>
      </c>
      <c r="B538" s="276" t="s">
        <v>136</v>
      </c>
      <c r="C538" s="269">
        <v>1</v>
      </c>
      <c r="D538" s="270" t="s">
        <v>229</v>
      </c>
      <c r="E538" s="271"/>
      <c r="F538" s="271"/>
      <c r="G538" s="272"/>
      <c r="H538" s="273"/>
    </row>
    <row r="539" spans="1:9" ht="108" customHeight="1">
      <c r="A539" s="212">
        <f t="shared" si="33"/>
        <v>63.300000000000004</v>
      </c>
      <c r="B539" s="38" t="s">
        <v>1166</v>
      </c>
      <c r="C539" s="97">
        <v>3</v>
      </c>
      <c r="D539" s="49" t="s">
        <v>229</v>
      </c>
      <c r="E539" s="43"/>
      <c r="F539" s="43"/>
      <c r="G539" s="31"/>
      <c r="H539" s="210"/>
    </row>
    <row r="540" spans="1:9" ht="20.25" customHeight="1">
      <c r="A540" s="212">
        <f t="shared" si="33"/>
        <v>63.400000000000006</v>
      </c>
      <c r="B540" s="38" t="s">
        <v>137</v>
      </c>
      <c r="C540" s="97">
        <v>1</v>
      </c>
      <c r="D540" s="49" t="s">
        <v>229</v>
      </c>
      <c r="E540" s="43"/>
      <c r="F540" s="43"/>
      <c r="G540" s="31"/>
      <c r="H540" s="210"/>
    </row>
    <row r="541" spans="1:9" ht="82.5" customHeight="1">
      <c r="A541" s="212">
        <f t="shared" si="33"/>
        <v>63.500000000000007</v>
      </c>
      <c r="B541" s="38" t="s">
        <v>138</v>
      </c>
      <c r="C541" s="97">
        <v>4</v>
      </c>
      <c r="D541" s="49" t="s">
        <v>229</v>
      </c>
      <c r="E541" s="43"/>
      <c r="F541" s="43"/>
      <c r="G541" s="31"/>
      <c r="H541" s="210"/>
    </row>
    <row r="542" spans="1:9" ht="54" customHeight="1">
      <c r="A542" s="212">
        <f t="shared" si="33"/>
        <v>63.600000000000009</v>
      </c>
      <c r="B542" s="38" t="s">
        <v>139</v>
      </c>
      <c r="C542" s="97">
        <v>12</v>
      </c>
      <c r="D542" s="49" t="s">
        <v>229</v>
      </c>
      <c r="E542" s="43"/>
      <c r="F542" s="43"/>
      <c r="G542" s="31"/>
      <c r="H542" s="210"/>
    </row>
    <row r="543" spans="1:9" ht="66.75" customHeight="1">
      <c r="A543" s="212">
        <f t="shared" si="33"/>
        <v>63.70000000000001</v>
      </c>
      <c r="B543" s="38" t="s">
        <v>140</v>
      </c>
      <c r="C543" s="97">
        <v>45</v>
      </c>
      <c r="D543" s="49" t="s">
        <v>229</v>
      </c>
      <c r="E543" s="43"/>
      <c r="F543" s="43"/>
      <c r="G543" s="31"/>
      <c r="H543" s="210"/>
    </row>
    <row r="544" spans="1:9" ht="33" customHeight="1">
      <c r="A544" s="212">
        <f t="shared" si="33"/>
        <v>63.800000000000011</v>
      </c>
      <c r="B544" s="38" t="s">
        <v>141</v>
      </c>
      <c r="C544" s="97">
        <v>24</v>
      </c>
      <c r="D544" s="49" t="s">
        <v>229</v>
      </c>
      <c r="E544" s="43"/>
      <c r="F544" s="43"/>
      <c r="G544" s="31"/>
      <c r="H544" s="210"/>
    </row>
    <row r="545" spans="1:8" ht="36" customHeight="1">
      <c r="A545" s="212">
        <f t="shared" si="33"/>
        <v>63.900000000000013</v>
      </c>
      <c r="B545" s="38" t="s">
        <v>142</v>
      </c>
      <c r="C545" s="97">
        <v>152</v>
      </c>
      <c r="D545" s="49" t="s">
        <v>229</v>
      </c>
      <c r="E545" s="43"/>
      <c r="F545" s="43"/>
      <c r="G545" s="31"/>
      <c r="H545" s="210"/>
    </row>
    <row r="546" spans="1:8" ht="46.5" customHeight="1">
      <c r="A546" s="216">
        <v>63.1</v>
      </c>
      <c r="B546" s="38" t="s">
        <v>143</v>
      </c>
      <c r="C546" s="97">
        <v>15</v>
      </c>
      <c r="D546" s="49"/>
      <c r="E546" s="43"/>
      <c r="F546" s="43"/>
      <c r="G546" s="31"/>
      <c r="H546" s="210"/>
    </row>
    <row r="547" spans="1:8" ht="61.5" customHeight="1">
      <c r="A547" s="216">
        <f>A546+0.01</f>
        <v>63.11</v>
      </c>
      <c r="B547" s="38" t="s">
        <v>144</v>
      </c>
      <c r="C547" s="97">
        <v>64</v>
      </c>
      <c r="D547" s="49" t="s">
        <v>229</v>
      </c>
      <c r="E547" s="43"/>
      <c r="F547" s="43"/>
      <c r="G547" s="31"/>
      <c r="H547" s="210"/>
    </row>
    <row r="548" spans="1:8" ht="56.25" customHeight="1">
      <c r="A548" s="216">
        <f t="shared" ref="A548:A556" si="34">A547+0.01</f>
        <v>63.12</v>
      </c>
      <c r="B548" s="38" t="s">
        <v>1167</v>
      </c>
      <c r="C548" s="97">
        <v>18</v>
      </c>
      <c r="D548" s="49" t="s">
        <v>229</v>
      </c>
      <c r="E548" s="43"/>
      <c r="F548" s="43"/>
      <c r="G548" s="31"/>
      <c r="H548" s="210"/>
    </row>
    <row r="549" spans="1:8" ht="45.75" customHeight="1">
      <c r="A549" s="216">
        <f t="shared" si="34"/>
        <v>63.129999999999995</v>
      </c>
      <c r="B549" s="38" t="s">
        <v>1168</v>
      </c>
      <c r="C549" s="97">
        <v>1</v>
      </c>
      <c r="D549" s="49" t="s">
        <v>229</v>
      </c>
      <c r="E549" s="43"/>
      <c r="F549" s="43"/>
      <c r="G549" s="31"/>
      <c r="H549" s="210"/>
    </row>
    <row r="550" spans="1:8" ht="66.75" customHeight="1">
      <c r="A550" s="216">
        <f t="shared" si="34"/>
        <v>63.139999999999993</v>
      </c>
      <c r="B550" s="38" t="s">
        <v>1169</v>
      </c>
      <c r="C550" s="97">
        <v>10</v>
      </c>
      <c r="D550" s="49" t="s">
        <v>229</v>
      </c>
      <c r="E550" s="43"/>
      <c r="F550" s="43"/>
      <c r="G550" s="31"/>
      <c r="H550" s="210"/>
    </row>
    <row r="551" spans="1:8" ht="62.25" customHeight="1">
      <c r="A551" s="216">
        <f t="shared" si="34"/>
        <v>63.149999999999991</v>
      </c>
      <c r="B551" s="38" t="s">
        <v>1170</v>
      </c>
      <c r="C551" s="97">
        <v>26</v>
      </c>
      <c r="D551" s="49" t="s">
        <v>229</v>
      </c>
      <c r="E551" s="43"/>
      <c r="F551" s="43"/>
      <c r="G551" s="31"/>
      <c r="H551" s="210"/>
    </row>
    <row r="552" spans="1:8" ht="55.5" customHeight="1">
      <c r="A552" s="216">
        <f t="shared" si="34"/>
        <v>63.159999999999989</v>
      </c>
      <c r="B552" s="38" t="s">
        <v>145</v>
      </c>
      <c r="C552" s="97">
        <v>37</v>
      </c>
      <c r="D552" s="49" t="s">
        <v>229</v>
      </c>
      <c r="E552" s="43"/>
      <c r="F552" s="43"/>
      <c r="G552" s="31"/>
      <c r="H552" s="210"/>
    </row>
    <row r="553" spans="1:8" ht="45">
      <c r="A553" s="216">
        <f t="shared" si="34"/>
        <v>63.169999999999987</v>
      </c>
      <c r="B553" s="38" t="s">
        <v>1171</v>
      </c>
      <c r="C553" s="97">
        <v>12</v>
      </c>
      <c r="D553" s="49" t="s">
        <v>229</v>
      </c>
      <c r="E553" s="43"/>
      <c r="F553" s="43"/>
      <c r="G553" s="31"/>
      <c r="H553" s="210"/>
    </row>
    <row r="554" spans="1:8" ht="54.75" customHeight="1">
      <c r="A554" s="216">
        <f t="shared" si="34"/>
        <v>63.179999999999986</v>
      </c>
      <c r="B554" s="38" t="s">
        <v>146</v>
      </c>
      <c r="C554" s="97">
        <v>4</v>
      </c>
      <c r="D554" s="49" t="s">
        <v>229</v>
      </c>
      <c r="E554" s="43"/>
      <c r="F554" s="43"/>
      <c r="G554" s="31"/>
      <c r="H554" s="210"/>
    </row>
    <row r="555" spans="1:8" ht="78.75" customHeight="1" thickBot="1">
      <c r="A555" s="260">
        <f t="shared" si="34"/>
        <v>63.189999999999984</v>
      </c>
      <c r="B555" s="300" t="s">
        <v>1172</v>
      </c>
      <c r="C555" s="262">
        <v>1</v>
      </c>
      <c r="D555" s="263" t="s">
        <v>229</v>
      </c>
      <c r="E555" s="264"/>
      <c r="F555" s="264"/>
      <c r="G555" s="265"/>
      <c r="H555" s="266"/>
    </row>
    <row r="556" spans="1:8" ht="81" customHeight="1">
      <c r="A556" s="267">
        <f t="shared" si="34"/>
        <v>63.199999999999982</v>
      </c>
      <c r="B556" s="276" t="s">
        <v>147</v>
      </c>
      <c r="C556" s="269">
        <v>4</v>
      </c>
      <c r="D556" s="270" t="s">
        <v>229</v>
      </c>
      <c r="E556" s="271"/>
      <c r="F556" s="271"/>
      <c r="G556" s="272"/>
      <c r="H556" s="273"/>
    </row>
    <row r="557" spans="1:8" ht="20.25" customHeight="1">
      <c r="A557" s="212"/>
      <c r="B557" s="18" t="s">
        <v>1173</v>
      </c>
      <c r="C557" s="18"/>
      <c r="D557" s="89"/>
      <c r="E557" s="18"/>
      <c r="F557" s="100"/>
      <c r="G557" s="101"/>
      <c r="H557" s="210"/>
    </row>
    <row r="558" spans="1:8" ht="20.25" customHeight="1">
      <c r="A558" s="212"/>
      <c r="B558" s="88"/>
      <c r="C558" s="97"/>
      <c r="D558" s="49"/>
      <c r="E558" s="97"/>
      <c r="F558" s="43"/>
      <c r="G558" s="31"/>
      <c r="H558" s="210"/>
    </row>
    <row r="559" spans="1:8" ht="20.25" customHeight="1">
      <c r="A559" s="470">
        <v>64</v>
      </c>
      <c r="B559" s="475" t="s">
        <v>1174</v>
      </c>
      <c r="C559" s="433"/>
      <c r="D559" s="434"/>
      <c r="E559" s="433"/>
      <c r="F559" s="43"/>
      <c r="G559" s="31"/>
      <c r="H559" s="210"/>
    </row>
    <row r="560" spans="1:8" ht="75">
      <c r="A560" s="216">
        <f t="shared" ref="A560:A565" si="35">A559+0.01</f>
        <v>64.010000000000005</v>
      </c>
      <c r="B560" s="38" t="s">
        <v>1175</v>
      </c>
      <c r="C560" s="97">
        <v>1070</v>
      </c>
      <c r="D560" s="49" t="s">
        <v>353</v>
      </c>
      <c r="E560" s="43"/>
      <c r="F560" s="43"/>
      <c r="G560" s="31"/>
      <c r="H560" s="210"/>
    </row>
    <row r="561" spans="1:9" ht="60">
      <c r="A561" s="216">
        <f t="shared" si="35"/>
        <v>64.02000000000001</v>
      </c>
      <c r="B561" s="38" t="s">
        <v>1176</v>
      </c>
      <c r="C561" s="97">
        <v>1060</v>
      </c>
      <c r="D561" s="49" t="s">
        <v>353</v>
      </c>
      <c r="E561" s="43"/>
      <c r="F561" s="43"/>
      <c r="G561" s="31"/>
      <c r="H561" s="210"/>
    </row>
    <row r="562" spans="1:9" ht="60">
      <c r="A562" s="216">
        <f t="shared" si="35"/>
        <v>64.030000000000015</v>
      </c>
      <c r="B562" s="38" t="s">
        <v>1177</v>
      </c>
      <c r="C562" s="97">
        <v>1115</v>
      </c>
      <c r="D562" s="49" t="s">
        <v>353</v>
      </c>
      <c r="E562" s="43"/>
      <c r="F562" s="43"/>
      <c r="G562" s="31"/>
      <c r="H562" s="210"/>
    </row>
    <row r="563" spans="1:9" ht="60">
      <c r="A563" s="216">
        <f t="shared" si="35"/>
        <v>64.04000000000002</v>
      </c>
      <c r="B563" s="38" t="s">
        <v>1178</v>
      </c>
      <c r="C563" s="97">
        <v>1204</v>
      </c>
      <c r="D563" s="49" t="s">
        <v>353</v>
      </c>
      <c r="E563" s="43"/>
      <c r="F563" s="43"/>
      <c r="G563" s="31"/>
      <c r="H563" s="210"/>
    </row>
    <row r="564" spans="1:9" ht="60">
      <c r="A564" s="216">
        <f t="shared" si="35"/>
        <v>64.050000000000026</v>
      </c>
      <c r="B564" s="38" t="s">
        <v>1179</v>
      </c>
      <c r="C564" s="97">
        <v>1321</v>
      </c>
      <c r="D564" s="49" t="s">
        <v>353</v>
      </c>
      <c r="E564" s="43"/>
      <c r="F564" s="43"/>
      <c r="G564" s="31"/>
      <c r="H564" s="210"/>
    </row>
    <row r="565" spans="1:9" ht="20.25" customHeight="1">
      <c r="A565" s="216">
        <f t="shared" si="35"/>
        <v>64.060000000000031</v>
      </c>
      <c r="B565" s="38" t="s">
        <v>798</v>
      </c>
      <c r="C565" s="97">
        <v>8</v>
      </c>
      <c r="D565" s="49" t="s">
        <v>797</v>
      </c>
      <c r="E565" s="43"/>
      <c r="F565" s="43"/>
      <c r="G565" s="31"/>
      <c r="H565" s="210"/>
    </row>
    <row r="566" spans="1:9" ht="20.25" customHeight="1">
      <c r="A566" s="212"/>
      <c r="B566" s="18" t="s">
        <v>1180</v>
      </c>
      <c r="C566" s="18"/>
      <c r="D566" s="18"/>
      <c r="E566" s="18"/>
      <c r="F566" s="100"/>
      <c r="G566" s="101"/>
      <c r="H566" s="210"/>
    </row>
    <row r="567" spans="1:9" ht="20.25" customHeight="1">
      <c r="A567" s="212"/>
      <c r="B567" s="88"/>
      <c r="C567" s="97"/>
      <c r="D567" s="97"/>
      <c r="E567" s="97"/>
      <c r="F567" s="43"/>
      <c r="G567" s="31"/>
      <c r="H567" s="210"/>
    </row>
    <row r="568" spans="1:9" ht="20.25" customHeight="1">
      <c r="A568" s="218"/>
      <c r="B568" s="18" t="s">
        <v>601</v>
      </c>
      <c r="C568" s="18"/>
      <c r="D568" s="18"/>
      <c r="E568" s="18"/>
      <c r="F568" s="100"/>
      <c r="G568" s="104"/>
      <c r="H568" s="210"/>
      <c r="I568" s="109"/>
    </row>
    <row r="569" spans="1:9" ht="20.25" customHeight="1">
      <c r="A569" s="224"/>
      <c r="B569" s="88"/>
      <c r="C569" s="97"/>
      <c r="D569" s="97"/>
      <c r="E569" s="97"/>
      <c r="F569" s="43"/>
      <c r="G569" s="31"/>
      <c r="H569" s="210"/>
    </row>
    <row r="570" spans="1:9" ht="20.25" customHeight="1">
      <c r="A570" s="225"/>
      <c r="B570" s="41" t="s">
        <v>250</v>
      </c>
      <c r="C570" s="41"/>
      <c r="D570" s="41"/>
      <c r="E570" s="41"/>
      <c r="F570" s="100"/>
      <c r="G570" s="110"/>
      <c r="H570" s="210"/>
    </row>
    <row r="571" spans="1:9" ht="20.25" customHeight="1">
      <c r="A571" s="224"/>
      <c r="B571" s="88"/>
      <c r="C571" s="97"/>
      <c r="D571" s="97"/>
      <c r="E571" s="97"/>
      <c r="F571" s="97"/>
      <c r="G571" s="49"/>
      <c r="H571" s="210"/>
    </row>
    <row r="572" spans="1:9" ht="20.100000000000001" customHeight="1">
      <c r="A572" s="225"/>
      <c r="B572" s="41" t="s">
        <v>1181</v>
      </c>
      <c r="C572" s="41"/>
      <c r="D572" s="41"/>
      <c r="E572" s="41"/>
      <c r="F572" s="41"/>
      <c r="G572" s="111"/>
      <c r="H572" s="214"/>
    </row>
    <row r="573" spans="1:9" ht="20.25" customHeight="1">
      <c r="A573" s="212"/>
      <c r="B573" s="88"/>
      <c r="C573" s="97"/>
      <c r="D573" s="97"/>
      <c r="E573" s="97"/>
      <c r="F573" s="97"/>
      <c r="G573" s="49"/>
      <c r="H573" s="210"/>
    </row>
    <row r="574" spans="1:9" ht="20.25" customHeight="1">
      <c r="A574" s="209" t="s">
        <v>324</v>
      </c>
      <c r="B574" s="41" t="s">
        <v>1182</v>
      </c>
      <c r="C574" s="49"/>
      <c r="D574" s="49"/>
      <c r="E574" s="49"/>
      <c r="F574" s="49"/>
      <c r="G574" s="49"/>
      <c r="H574" s="210"/>
    </row>
    <row r="575" spans="1:9" ht="20.25" customHeight="1">
      <c r="A575" s="212"/>
      <c r="B575" s="18" t="s">
        <v>241</v>
      </c>
      <c r="C575" s="97"/>
      <c r="D575" s="49"/>
      <c r="E575" s="43"/>
      <c r="F575" s="97"/>
      <c r="G575" s="49"/>
      <c r="H575" s="210"/>
    </row>
    <row r="576" spans="1:9" ht="20.25" customHeight="1">
      <c r="A576" s="215">
        <v>65</v>
      </c>
      <c r="B576" s="18" t="s">
        <v>148</v>
      </c>
      <c r="C576" s="97"/>
      <c r="D576" s="49"/>
      <c r="E576" s="43"/>
      <c r="F576" s="97"/>
      <c r="G576" s="49"/>
      <c r="H576" s="210"/>
    </row>
    <row r="577" spans="1:8" ht="20.25" customHeight="1">
      <c r="A577" s="216">
        <f>+A576+0.01</f>
        <v>65.010000000000005</v>
      </c>
      <c r="B577" s="88" t="s">
        <v>149</v>
      </c>
      <c r="C577" s="97">
        <v>385.5</v>
      </c>
      <c r="D577" s="49" t="s">
        <v>13</v>
      </c>
      <c r="E577" s="43"/>
      <c r="F577" s="43"/>
      <c r="G577" s="31"/>
      <c r="H577" s="210"/>
    </row>
    <row r="578" spans="1:8" ht="20.25" customHeight="1">
      <c r="A578" s="212"/>
      <c r="B578" s="88" t="s">
        <v>420</v>
      </c>
      <c r="C578" s="88"/>
      <c r="D578" s="9"/>
      <c r="E578" s="88"/>
      <c r="F578" s="226"/>
      <c r="G578" s="103"/>
      <c r="H578" s="210"/>
    </row>
    <row r="579" spans="1:8" ht="20.25" customHeight="1">
      <c r="A579" s="215">
        <v>66</v>
      </c>
      <c r="B579" s="18" t="s">
        <v>14</v>
      </c>
      <c r="C579" s="97"/>
      <c r="D579" s="49" t="s">
        <v>15</v>
      </c>
      <c r="E579" s="43"/>
      <c r="F579" s="97"/>
      <c r="G579" s="49"/>
      <c r="H579" s="210"/>
    </row>
    <row r="580" spans="1:8" ht="20.25" customHeight="1">
      <c r="A580" s="216">
        <f>+A579+0.01</f>
        <v>66.010000000000005</v>
      </c>
      <c r="B580" s="88" t="s">
        <v>634</v>
      </c>
      <c r="C580" s="97">
        <v>222.15075000000004</v>
      </c>
      <c r="D580" s="49" t="s">
        <v>17</v>
      </c>
      <c r="E580" s="43"/>
      <c r="F580" s="43"/>
      <c r="G580" s="31"/>
      <c r="H580" s="210"/>
    </row>
    <row r="581" spans="1:8" ht="20.25" customHeight="1">
      <c r="A581" s="216">
        <f t="shared" ref="A581:A583" si="36">+A580+0.01</f>
        <v>66.02000000000001</v>
      </c>
      <c r="B581" s="88" t="s">
        <v>1183</v>
      </c>
      <c r="C581" s="97">
        <v>137.12025</v>
      </c>
      <c r="D581" s="49" t="s">
        <v>17</v>
      </c>
      <c r="E581" s="43"/>
      <c r="F581" s="43"/>
      <c r="G581" s="31"/>
      <c r="H581" s="210"/>
    </row>
    <row r="582" spans="1:8" ht="30">
      <c r="A582" s="216">
        <f t="shared" si="36"/>
        <v>66.030000000000015</v>
      </c>
      <c r="B582" s="113" t="s">
        <v>635</v>
      </c>
      <c r="C582" s="97">
        <v>68.87</v>
      </c>
      <c r="D582" s="49" t="s">
        <v>17</v>
      </c>
      <c r="E582" s="43"/>
      <c r="F582" s="43"/>
      <c r="G582" s="31"/>
      <c r="H582" s="210"/>
    </row>
    <row r="583" spans="1:8" ht="15.75">
      <c r="A583" s="216">
        <f t="shared" si="36"/>
        <v>66.04000000000002</v>
      </c>
      <c r="B583" s="38" t="s">
        <v>1184</v>
      </c>
      <c r="C583" s="97">
        <v>110.53965000000007</v>
      </c>
      <c r="D583" s="49" t="s">
        <v>17</v>
      </c>
      <c r="E583" s="43"/>
      <c r="F583" s="43"/>
      <c r="G583" s="31"/>
      <c r="H583" s="210"/>
    </row>
    <row r="584" spans="1:8" ht="20.25" customHeight="1">
      <c r="A584" s="212"/>
      <c r="B584" s="88" t="s">
        <v>420</v>
      </c>
      <c r="C584" s="88"/>
      <c r="D584" s="9"/>
      <c r="E584" s="88"/>
      <c r="F584" s="226"/>
      <c r="G584" s="103"/>
      <c r="H584" s="210"/>
    </row>
    <row r="585" spans="1:8" ht="20.25" customHeight="1">
      <c r="A585" s="215">
        <v>67</v>
      </c>
      <c r="B585" s="18" t="s">
        <v>440</v>
      </c>
      <c r="C585" s="97"/>
      <c r="D585" s="49" t="s">
        <v>15</v>
      </c>
      <c r="E585" s="43"/>
      <c r="F585" s="97"/>
      <c r="G585" s="49"/>
      <c r="H585" s="210"/>
    </row>
    <row r="586" spans="1:8" ht="20.25" customHeight="1">
      <c r="A586" s="216">
        <f>+A585+0.01</f>
        <v>67.010000000000005</v>
      </c>
      <c r="B586" s="114" t="s">
        <v>22</v>
      </c>
      <c r="C586" s="97">
        <v>9.933250000000001</v>
      </c>
      <c r="D586" s="49" t="s">
        <v>23</v>
      </c>
      <c r="E586" s="43"/>
      <c r="F586" s="43"/>
      <c r="G586" s="31"/>
      <c r="H586" s="210"/>
    </row>
    <row r="587" spans="1:8" ht="20.25" customHeight="1">
      <c r="A587" s="216">
        <f t="shared" ref="A587:A616" si="37">+A586+0.01</f>
        <v>67.02000000000001</v>
      </c>
      <c r="B587" s="114" t="s">
        <v>636</v>
      </c>
      <c r="C587" s="97">
        <v>3.2321249999999999</v>
      </c>
      <c r="D587" s="49" t="s">
        <v>23</v>
      </c>
      <c r="E587" s="43"/>
      <c r="F587" s="43"/>
      <c r="G587" s="31"/>
      <c r="H587" s="210"/>
    </row>
    <row r="588" spans="1:8" ht="20.25" customHeight="1">
      <c r="A588" s="216">
        <f t="shared" si="37"/>
        <v>67.030000000000015</v>
      </c>
      <c r="B588" s="114" t="s">
        <v>637</v>
      </c>
      <c r="C588" s="97">
        <v>3.0080000000000009</v>
      </c>
      <c r="D588" s="49" t="s">
        <v>23</v>
      </c>
      <c r="E588" s="43"/>
      <c r="F588" s="43"/>
      <c r="G588" s="31"/>
      <c r="H588" s="210"/>
    </row>
    <row r="589" spans="1:8" ht="20.25" customHeight="1">
      <c r="A589" s="216">
        <f t="shared" si="37"/>
        <v>67.04000000000002</v>
      </c>
      <c r="B589" s="114" t="s">
        <v>25</v>
      </c>
      <c r="C589" s="97">
        <v>32.256000000000007</v>
      </c>
      <c r="D589" s="49" t="s">
        <v>23</v>
      </c>
      <c r="E589" s="43"/>
      <c r="F589" s="43"/>
      <c r="G589" s="31"/>
      <c r="H589" s="210"/>
    </row>
    <row r="590" spans="1:8" ht="20.25" customHeight="1">
      <c r="A590" s="216">
        <f t="shared" si="37"/>
        <v>67.050000000000026</v>
      </c>
      <c r="B590" s="114" t="s">
        <v>26</v>
      </c>
      <c r="C590" s="97">
        <v>1.2960000000000003</v>
      </c>
      <c r="D590" s="49" t="s">
        <v>23</v>
      </c>
      <c r="E590" s="43"/>
      <c r="F590" s="43"/>
      <c r="G590" s="31"/>
      <c r="H590" s="210"/>
    </row>
    <row r="591" spans="1:8" ht="20.25" customHeight="1">
      <c r="A591" s="216">
        <f t="shared" si="37"/>
        <v>67.060000000000031</v>
      </c>
      <c r="B591" s="45" t="s">
        <v>638</v>
      </c>
      <c r="C591" s="97">
        <v>0.48</v>
      </c>
      <c r="D591" s="49" t="s">
        <v>23</v>
      </c>
      <c r="E591" s="43"/>
      <c r="F591" s="43"/>
      <c r="G591" s="31"/>
      <c r="H591" s="210"/>
    </row>
    <row r="592" spans="1:8" ht="20.25" customHeight="1">
      <c r="A592" s="216">
        <f t="shared" si="37"/>
        <v>67.070000000000036</v>
      </c>
      <c r="B592" s="45" t="s">
        <v>639</v>
      </c>
      <c r="C592" s="97">
        <v>5.9718749999999989</v>
      </c>
      <c r="D592" s="49" t="s">
        <v>23</v>
      </c>
      <c r="E592" s="43"/>
      <c r="F592" s="43"/>
      <c r="G592" s="31"/>
      <c r="H592" s="210"/>
    </row>
    <row r="593" spans="1:8" ht="20.25" customHeight="1">
      <c r="A593" s="216">
        <f t="shared" si="37"/>
        <v>67.080000000000041</v>
      </c>
      <c r="B593" s="45" t="s">
        <v>640</v>
      </c>
      <c r="C593" s="97">
        <v>5.0531249999999988</v>
      </c>
      <c r="D593" s="49" t="s">
        <v>23</v>
      </c>
      <c r="E593" s="43"/>
      <c r="F593" s="43"/>
      <c r="G593" s="31"/>
      <c r="H593" s="210"/>
    </row>
    <row r="594" spans="1:8" ht="20.25" customHeight="1">
      <c r="A594" s="216">
        <f t="shared" si="37"/>
        <v>67.090000000000046</v>
      </c>
      <c r="B594" s="45" t="s">
        <v>641</v>
      </c>
      <c r="C594" s="97">
        <v>2.4000000000000004</v>
      </c>
      <c r="D594" s="49" t="s">
        <v>38</v>
      </c>
      <c r="E594" s="43"/>
      <c r="F594" s="43"/>
      <c r="G594" s="31"/>
      <c r="H594" s="210"/>
    </row>
    <row r="595" spans="1:8" ht="20.25" customHeight="1">
      <c r="A595" s="216">
        <f t="shared" si="37"/>
        <v>67.100000000000051</v>
      </c>
      <c r="B595" s="45" t="s">
        <v>642</v>
      </c>
      <c r="C595" s="97">
        <v>1.6874999999999998</v>
      </c>
      <c r="D595" s="49" t="s">
        <v>38</v>
      </c>
      <c r="E595" s="43"/>
      <c r="F595" s="43"/>
      <c r="G595" s="31"/>
      <c r="H595" s="210"/>
    </row>
    <row r="596" spans="1:8" ht="20.25" customHeight="1">
      <c r="A596" s="216">
        <f t="shared" si="37"/>
        <v>67.110000000000056</v>
      </c>
      <c r="B596" s="114" t="s">
        <v>447</v>
      </c>
      <c r="C596" s="97">
        <v>3.3756750000000002</v>
      </c>
      <c r="D596" s="49" t="s">
        <v>23</v>
      </c>
      <c r="E596" s="43"/>
      <c r="F596" s="43"/>
      <c r="G596" s="31"/>
      <c r="H596" s="210"/>
    </row>
    <row r="597" spans="1:8" ht="20.25" customHeight="1" thickBot="1">
      <c r="A597" s="260">
        <f t="shared" si="37"/>
        <v>67.120000000000061</v>
      </c>
      <c r="B597" s="301" t="s">
        <v>448</v>
      </c>
      <c r="C597" s="262">
        <v>6.76485</v>
      </c>
      <c r="D597" s="263" t="s">
        <v>23</v>
      </c>
      <c r="E597" s="264"/>
      <c r="F597" s="264"/>
      <c r="G597" s="265"/>
      <c r="H597" s="266"/>
    </row>
    <row r="598" spans="1:8" ht="20.25" customHeight="1">
      <c r="A598" s="267">
        <f t="shared" si="37"/>
        <v>67.130000000000067</v>
      </c>
      <c r="B598" s="302" t="s">
        <v>449</v>
      </c>
      <c r="C598" s="269">
        <v>3.9210750000000005</v>
      </c>
      <c r="D598" s="270" t="s">
        <v>23</v>
      </c>
      <c r="E598" s="271"/>
      <c r="F598" s="271"/>
      <c r="G598" s="272"/>
      <c r="H598" s="273"/>
    </row>
    <row r="599" spans="1:8" ht="20.25" customHeight="1">
      <c r="A599" s="216">
        <f t="shared" si="37"/>
        <v>67.140000000000072</v>
      </c>
      <c r="B599" s="114" t="s">
        <v>450</v>
      </c>
      <c r="C599" s="97">
        <v>1.1177999999999999</v>
      </c>
      <c r="D599" s="49" t="s">
        <v>23</v>
      </c>
      <c r="E599" s="43"/>
      <c r="F599" s="43"/>
      <c r="G599" s="31"/>
      <c r="H599" s="210"/>
    </row>
    <row r="600" spans="1:8" ht="20.25" customHeight="1">
      <c r="A600" s="216">
        <f t="shared" si="37"/>
        <v>67.150000000000077</v>
      </c>
      <c r="B600" s="114" t="s">
        <v>451</v>
      </c>
      <c r="C600" s="97">
        <v>1.0671750000000002</v>
      </c>
      <c r="D600" s="49" t="s">
        <v>23</v>
      </c>
      <c r="E600" s="43"/>
      <c r="F600" s="43"/>
      <c r="G600" s="31"/>
      <c r="H600" s="210"/>
    </row>
    <row r="601" spans="1:8" ht="20.25" customHeight="1">
      <c r="A601" s="216">
        <f t="shared" si="37"/>
        <v>67.160000000000082</v>
      </c>
      <c r="B601" s="114" t="s">
        <v>452</v>
      </c>
      <c r="C601" s="97">
        <v>0.69187500000000002</v>
      </c>
      <c r="D601" s="49" t="s">
        <v>23</v>
      </c>
      <c r="E601" s="43"/>
      <c r="F601" s="43"/>
      <c r="G601" s="31"/>
      <c r="H601" s="210"/>
    </row>
    <row r="602" spans="1:8" ht="20.25" customHeight="1">
      <c r="A602" s="216">
        <f t="shared" si="37"/>
        <v>67.170000000000087</v>
      </c>
      <c r="B602" s="114" t="s">
        <v>453</v>
      </c>
      <c r="C602" s="97">
        <v>1.2831750000000002</v>
      </c>
      <c r="D602" s="49" t="s">
        <v>23</v>
      </c>
      <c r="E602" s="43"/>
      <c r="F602" s="43"/>
      <c r="G602" s="31"/>
      <c r="H602" s="210"/>
    </row>
    <row r="603" spans="1:8" ht="20.25" customHeight="1">
      <c r="A603" s="216">
        <f t="shared" si="37"/>
        <v>67.180000000000092</v>
      </c>
      <c r="B603" s="114" t="s">
        <v>455</v>
      </c>
      <c r="C603" s="97">
        <v>1.3432500000000001</v>
      </c>
      <c r="D603" s="49" t="s">
        <v>23</v>
      </c>
      <c r="E603" s="43"/>
      <c r="F603" s="43"/>
      <c r="G603" s="31"/>
      <c r="H603" s="210"/>
    </row>
    <row r="604" spans="1:8" ht="20.25" customHeight="1">
      <c r="A604" s="216">
        <f t="shared" si="37"/>
        <v>67.190000000000097</v>
      </c>
      <c r="B604" s="114" t="s">
        <v>456</v>
      </c>
      <c r="C604" s="97">
        <v>1.4377500000000001</v>
      </c>
      <c r="D604" s="49" t="s">
        <v>23</v>
      </c>
      <c r="E604" s="43"/>
      <c r="F604" s="43"/>
      <c r="G604" s="31"/>
      <c r="H604" s="210"/>
    </row>
    <row r="605" spans="1:8" ht="20.25" customHeight="1">
      <c r="A605" s="216">
        <f t="shared" si="37"/>
        <v>67.200000000000102</v>
      </c>
      <c r="B605" s="114" t="s">
        <v>457</v>
      </c>
      <c r="C605" s="97">
        <v>1.4175</v>
      </c>
      <c r="D605" s="49" t="s">
        <v>23</v>
      </c>
      <c r="E605" s="43"/>
      <c r="F605" s="43"/>
      <c r="G605" s="31"/>
      <c r="H605" s="210"/>
    </row>
    <row r="606" spans="1:8" ht="20.25" customHeight="1">
      <c r="A606" s="216">
        <f t="shared" si="37"/>
        <v>67.210000000000107</v>
      </c>
      <c r="B606" s="114" t="s">
        <v>458</v>
      </c>
      <c r="C606" s="97">
        <v>2.1573000000000002</v>
      </c>
      <c r="D606" s="49" t="s">
        <v>23</v>
      </c>
      <c r="E606" s="43"/>
      <c r="F606" s="43"/>
      <c r="G606" s="31"/>
      <c r="H606" s="210"/>
    </row>
    <row r="607" spans="1:8" ht="20.25" customHeight="1">
      <c r="A607" s="216">
        <f t="shared" si="37"/>
        <v>67.220000000000113</v>
      </c>
      <c r="B607" s="114" t="s">
        <v>459</v>
      </c>
      <c r="C607" s="97">
        <v>2.1573000000000002</v>
      </c>
      <c r="D607" s="49" t="s">
        <v>23</v>
      </c>
      <c r="E607" s="43"/>
      <c r="F607" s="43"/>
      <c r="G607" s="31"/>
      <c r="H607" s="210"/>
    </row>
    <row r="608" spans="1:8" ht="20.25" customHeight="1">
      <c r="A608" s="216">
        <f t="shared" si="37"/>
        <v>67.230000000000118</v>
      </c>
      <c r="B608" s="114" t="s">
        <v>460</v>
      </c>
      <c r="C608" s="97">
        <v>1.3587750000000001</v>
      </c>
      <c r="D608" s="49" t="s">
        <v>23</v>
      </c>
      <c r="E608" s="43"/>
      <c r="F608" s="43"/>
      <c r="G608" s="31"/>
      <c r="H608" s="210"/>
    </row>
    <row r="609" spans="1:8" ht="20.25" customHeight="1">
      <c r="A609" s="216">
        <f t="shared" si="37"/>
        <v>67.240000000000123</v>
      </c>
      <c r="B609" s="114" t="s">
        <v>461</v>
      </c>
      <c r="C609" s="97">
        <v>0.94500000000000006</v>
      </c>
      <c r="D609" s="49" t="s">
        <v>23</v>
      </c>
      <c r="E609" s="43"/>
      <c r="F609" s="43"/>
      <c r="G609" s="31"/>
      <c r="H609" s="210"/>
    </row>
    <row r="610" spans="1:8" ht="20.25" customHeight="1">
      <c r="A610" s="216">
        <f t="shared" si="37"/>
        <v>67.250000000000128</v>
      </c>
      <c r="B610" s="45" t="s">
        <v>643</v>
      </c>
      <c r="C610" s="97">
        <v>37.542749999999998</v>
      </c>
      <c r="D610" s="49" t="s">
        <v>23</v>
      </c>
      <c r="E610" s="43"/>
      <c r="F610" s="43"/>
      <c r="G610" s="31"/>
      <c r="H610" s="210"/>
    </row>
    <row r="611" spans="1:8" ht="20.25" customHeight="1">
      <c r="A611" s="216">
        <f t="shared" si="37"/>
        <v>67.260000000000133</v>
      </c>
      <c r="B611" s="45" t="s">
        <v>644</v>
      </c>
      <c r="C611" s="97">
        <v>0.47249999999999998</v>
      </c>
      <c r="D611" s="49" t="s">
        <v>23</v>
      </c>
      <c r="E611" s="43"/>
      <c r="F611" s="43"/>
      <c r="G611" s="31"/>
      <c r="H611" s="210"/>
    </row>
    <row r="612" spans="1:8" ht="20.25" customHeight="1">
      <c r="A612" s="216">
        <f t="shared" si="37"/>
        <v>67.270000000000138</v>
      </c>
      <c r="B612" s="45" t="s">
        <v>1185</v>
      </c>
      <c r="C612" s="97">
        <v>3.0570000000000004</v>
      </c>
      <c r="D612" s="49" t="s">
        <v>23</v>
      </c>
      <c r="E612" s="43"/>
      <c r="F612" s="43"/>
      <c r="G612" s="31"/>
      <c r="H612" s="210"/>
    </row>
    <row r="613" spans="1:8" ht="30">
      <c r="A613" s="216">
        <f t="shared" si="37"/>
        <v>67.280000000000143</v>
      </c>
      <c r="B613" s="113" t="s">
        <v>464</v>
      </c>
      <c r="C613" s="97">
        <v>2.0514000000000001</v>
      </c>
      <c r="D613" s="49" t="s">
        <v>23</v>
      </c>
      <c r="E613" s="43"/>
      <c r="F613" s="43"/>
      <c r="G613" s="31"/>
      <c r="H613" s="210"/>
    </row>
    <row r="614" spans="1:8" ht="15.75">
      <c r="A614" s="216">
        <f t="shared" si="37"/>
        <v>67.290000000000148</v>
      </c>
      <c r="B614" s="45" t="s">
        <v>1014</v>
      </c>
      <c r="C614" s="97">
        <v>36.6</v>
      </c>
      <c r="D614" s="49" t="s">
        <v>56</v>
      </c>
      <c r="E614" s="43"/>
      <c r="F614" s="43"/>
      <c r="G614" s="31"/>
      <c r="H614" s="210"/>
    </row>
    <row r="615" spans="1:8" ht="20.25" customHeight="1">
      <c r="A615" s="216">
        <f t="shared" si="37"/>
        <v>67.300000000000153</v>
      </c>
      <c r="B615" s="45" t="s">
        <v>645</v>
      </c>
      <c r="C615" s="97">
        <v>19.100000000000001</v>
      </c>
      <c r="D615" s="49" t="s">
        <v>56</v>
      </c>
      <c r="E615" s="43"/>
      <c r="F615" s="43"/>
      <c r="G615" s="31"/>
      <c r="H615" s="210"/>
    </row>
    <row r="616" spans="1:8" ht="20.25" customHeight="1">
      <c r="A616" s="216">
        <f t="shared" si="37"/>
        <v>67.310000000000159</v>
      </c>
      <c r="B616" s="45" t="s">
        <v>646</v>
      </c>
      <c r="C616" s="97">
        <v>106.55999999999999</v>
      </c>
      <c r="D616" s="49" t="s">
        <v>23</v>
      </c>
      <c r="E616" s="43"/>
      <c r="F616" s="43"/>
      <c r="G616" s="31"/>
      <c r="H616" s="210"/>
    </row>
    <row r="617" spans="1:8" ht="20.25" customHeight="1">
      <c r="A617" s="212"/>
      <c r="B617" s="88" t="s">
        <v>420</v>
      </c>
      <c r="C617" s="88"/>
      <c r="D617" s="9"/>
      <c r="E617" s="88"/>
      <c r="F617" s="226"/>
      <c r="G617" s="103"/>
      <c r="H617" s="210"/>
    </row>
    <row r="618" spans="1:8" ht="20.25" customHeight="1">
      <c r="A618" s="215">
        <v>68</v>
      </c>
      <c r="B618" s="18" t="s">
        <v>60</v>
      </c>
      <c r="C618" s="97"/>
      <c r="D618" s="49"/>
      <c r="E618" s="43"/>
      <c r="F618" s="97"/>
      <c r="G618" s="49"/>
      <c r="H618" s="210"/>
    </row>
    <row r="619" spans="1:8" ht="20.25" customHeight="1">
      <c r="A619" s="216">
        <f t="shared" ref="A619:A621" si="38">+A618+0.01</f>
        <v>68.010000000000005</v>
      </c>
      <c r="B619" s="115" t="s">
        <v>647</v>
      </c>
      <c r="C619" s="97">
        <v>49.330500000000001</v>
      </c>
      <c r="D619" s="49" t="s">
        <v>61</v>
      </c>
      <c r="E619" s="43"/>
      <c r="F619" s="43"/>
      <c r="G619" s="31"/>
      <c r="H619" s="210"/>
    </row>
    <row r="620" spans="1:8" ht="20.25" customHeight="1">
      <c r="A620" s="216">
        <f t="shared" si="38"/>
        <v>68.02000000000001</v>
      </c>
      <c r="B620" s="114" t="s">
        <v>648</v>
      </c>
      <c r="C620" s="97">
        <v>475.12400000000002</v>
      </c>
      <c r="D620" s="49" t="s">
        <v>61</v>
      </c>
      <c r="E620" s="43"/>
      <c r="F620" s="43"/>
      <c r="G620" s="31"/>
      <c r="H620" s="210"/>
    </row>
    <row r="621" spans="1:8" ht="20.25" customHeight="1">
      <c r="A621" s="216">
        <f t="shared" si="38"/>
        <v>68.030000000000015</v>
      </c>
      <c r="B621" s="114" t="s">
        <v>1081</v>
      </c>
      <c r="C621" s="97">
        <v>8.0644999999999989</v>
      </c>
      <c r="D621" s="49" t="s">
        <v>61</v>
      </c>
      <c r="E621" s="43"/>
      <c r="F621" s="43"/>
      <c r="G621" s="31"/>
      <c r="H621" s="210"/>
    </row>
    <row r="622" spans="1:8" ht="20.25" customHeight="1">
      <c r="A622" s="212"/>
      <c r="B622" s="88" t="s">
        <v>420</v>
      </c>
      <c r="C622" s="88"/>
      <c r="D622" s="9"/>
      <c r="E622" s="88"/>
      <c r="F622" s="226"/>
      <c r="G622" s="103"/>
      <c r="H622" s="210"/>
    </row>
    <row r="623" spans="1:8" ht="20.25" customHeight="1">
      <c r="A623" s="215">
        <v>69</v>
      </c>
      <c r="B623" s="25" t="s">
        <v>469</v>
      </c>
      <c r="C623" s="97"/>
      <c r="D623" s="49"/>
      <c r="E623" s="43"/>
      <c r="F623" s="97"/>
      <c r="G623" s="49"/>
      <c r="H623" s="210"/>
    </row>
    <row r="624" spans="1:8" ht="20.25" customHeight="1">
      <c r="A624" s="216">
        <f t="shared" ref="A624:A629" si="39">+A623+0.01</f>
        <v>69.010000000000005</v>
      </c>
      <c r="B624" s="116" t="s">
        <v>603</v>
      </c>
      <c r="C624" s="97">
        <v>712.24800000000005</v>
      </c>
      <c r="D624" s="49" t="s">
        <v>61</v>
      </c>
      <c r="E624" s="43"/>
      <c r="F624" s="43"/>
      <c r="G624" s="31"/>
      <c r="H624" s="210"/>
    </row>
    <row r="625" spans="1:8" ht="20.25" customHeight="1">
      <c r="A625" s="216">
        <f t="shared" si="39"/>
        <v>69.02000000000001</v>
      </c>
      <c r="B625" s="116" t="s">
        <v>64</v>
      </c>
      <c r="C625" s="97">
        <v>685.87749999999994</v>
      </c>
      <c r="D625" s="49" t="s">
        <v>61</v>
      </c>
      <c r="E625" s="43"/>
      <c r="F625" s="43"/>
      <c r="G625" s="31"/>
      <c r="H625" s="210"/>
    </row>
    <row r="626" spans="1:8" ht="20.25" customHeight="1">
      <c r="A626" s="216">
        <f t="shared" si="39"/>
        <v>69.030000000000015</v>
      </c>
      <c r="B626" s="116" t="s">
        <v>65</v>
      </c>
      <c r="C626" s="97">
        <v>215.32650000000001</v>
      </c>
      <c r="D626" s="49" t="s">
        <v>61</v>
      </c>
      <c r="E626" s="43"/>
      <c r="F626" s="43"/>
      <c r="G626" s="31"/>
      <c r="H626" s="210"/>
    </row>
    <row r="627" spans="1:8" ht="20.25" customHeight="1">
      <c r="A627" s="216">
        <f t="shared" si="39"/>
        <v>69.04000000000002</v>
      </c>
      <c r="B627" s="116" t="s">
        <v>649</v>
      </c>
      <c r="C627" s="97">
        <v>671.96799999999996</v>
      </c>
      <c r="D627" s="49" t="s">
        <v>61</v>
      </c>
      <c r="E627" s="43"/>
      <c r="F627" s="43"/>
      <c r="G627" s="31"/>
      <c r="H627" s="210"/>
    </row>
    <row r="628" spans="1:8" ht="20.25" customHeight="1">
      <c r="A628" s="216">
        <f t="shared" si="39"/>
        <v>69.050000000000026</v>
      </c>
      <c r="B628" s="116" t="s">
        <v>650</v>
      </c>
      <c r="C628" s="97">
        <v>812.90000000000009</v>
      </c>
      <c r="D628" s="49" t="s">
        <v>68</v>
      </c>
      <c r="E628" s="43"/>
      <c r="F628" s="43"/>
      <c r="G628" s="31"/>
      <c r="H628" s="210"/>
    </row>
    <row r="629" spans="1:8" ht="20.25" customHeight="1">
      <c r="A629" s="216">
        <f t="shared" si="39"/>
        <v>69.060000000000031</v>
      </c>
      <c r="B629" s="116" t="s">
        <v>1186</v>
      </c>
      <c r="C629" s="97">
        <v>79.650000000000006</v>
      </c>
      <c r="D629" s="49" t="s">
        <v>68</v>
      </c>
      <c r="E629" s="43"/>
      <c r="F629" s="43"/>
      <c r="G629" s="31"/>
      <c r="H629" s="210"/>
    </row>
    <row r="630" spans="1:8" ht="20.25" customHeight="1">
      <c r="A630" s="212"/>
      <c r="B630" s="88" t="s">
        <v>420</v>
      </c>
      <c r="C630" s="88"/>
      <c r="D630" s="9"/>
      <c r="E630" s="88"/>
      <c r="F630" s="226"/>
      <c r="G630" s="103"/>
      <c r="H630" s="210"/>
    </row>
    <row r="631" spans="1:8" ht="20.25" customHeight="1">
      <c r="A631" s="215">
        <v>70</v>
      </c>
      <c r="B631" s="18" t="s">
        <v>470</v>
      </c>
      <c r="C631" s="97"/>
      <c r="D631" s="49"/>
      <c r="E631" s="43"/>
      <c r="F631" s="97"/>
      <c r="G631" s="49"/>
      <c r="H631" s="210"/>
    </row>
    <row r="632" spans="1:8" ht="30">
      <c r="A632" s="444">
        <f>+A631+0.01</f>
        <v>70.010000000000005</v>
      </c>
      <c r="B632" s="435" t="s">
        <v>1187</v>
      </c>
      <c r="C632" s="433">
        <v>34.435000000000002</v>
      </c>
      <c r="D632" s="434" t="s">
        <v>23</v>
      </c>
      <c r="E632" s="43"/>
      <c r="F632" s="43"/>
      <c r="G632" s="31"/>
      <c r="H632" s="210"/>
    </row>
    <row r="633" spans="1:8" ht="45">
      <c r="A633" s="440">
        <f t="shared" ref="A633:A636" si="40">+A632+0.01</f>
        <v>70.02000000000001</v>
      </c>
      <c r="B633" s="441" t="s">
        <v>759</v>
      </c>
      <c r="C633" s="438">
        <v>204.35000000000002</v>
      </c>
      <c r="D633" s="439" t="s">
        <v>61</v>
      </c>
      <c r="E633" s="43"/>
      <c r="F633" s="43"/>
      <c r="G633" s="31"/>
      <c r="H633" s="210"/>
    </row>
    <row r="634" spans="1:8" ht="45">
      <c r="A634" s="440">
        <f t="shared" si="40"/>
        <v>70.030000000000015</v>
      </c>
      <c r="B634" s="442" t="s">
        <v>1188</v>
      </c>
      <c r="C634" s="438">
        <v>140</v>
      </c>
      <c r="D634" s="439" t="s">
        <v>61</v>
      </c>
      <c r="E634" s="43"/>
      <c r="F634" s="43"/>
      <c r="G634" s="31"/>
      <c r="H634" s="210"/>
    </row>
    <row r="635" spans="1:8" ht="45">
      <c r="A635" s="443">
        <f t="shared" si="40"/>
        <v>70.04000000000002</v>
      </c>
      <c r="B635" s="424" t="s">
        <v>1189</v>
      </c>
      <c r="C635" s="425">
        <v>180.6</v>
      </c>
      <c r="D635" s="426" t="s">
        <v>68</v>
      </c>
      <c r="E635" s="43"/>
      <c r="F635" s="43"/>
      <c r="G635" s="31"/>
      <c r="H635" s="210"/>
    </row>
    <row r="636" spans="1:8" ht="20.25" customHeight="1">
      <c r="A636" s="443">
        <f t="shared" si="40"/>
        <v>70.050000000000026</v>
      </c>
      <c r="B636" s="424" t="s">
        <v>651</v>
      </c>
      <c r="C636" s="425">
        <v>2.5</v>
      </c>
      <c r="D636" s="426" t="s">
        <v>61</v>
      </c>
      <c r="E636" s="43"/>
      <c r="F636" s="43"/>
      <c r="G636" s="31"/>
      <c r="H636" s="210"/>
    </row>
    <row r="637" spans="1:8" ht="20.25" customHeight="1">
      <c r="A637" s="212"/>
      <c r="B637" s="88" t="s">
        <v>420</v>
      </c>
      <c r="C637" s="88"/>
      <c r="D637" s="9"/>
      <c r="E637" s="88"/>
      <c r="F637" s="226"/>
      <c r="G637" s="103"/>
      <c r="H637" s="210"/>
    </row>
    <row r="638" spans="1:8" ht="20.25" customHeight="1">
      <c r="A638" s="215">
        <v>71</v>
      </c>
      <c r="B638" s="18" t="s">
        <v>71</v>
      </c>
      <c r="C638" s="97"/>
      <c r="D638" s="49"/>
      <c r="E638" s="43"/>
      <c r="F638" s="97"/>
      <c r="G638" s="49"/>
      <c r="H638" s="210"/>
    </row>
    <row r="639" spans="1:8" ht="60">
      <c r="A639" s="444">
        <f t="shared" ref="A639:A640" si="41">+A638+0.01</f>
        <v>71.010000000000005</v>
      </c>
      <c r="B639" s="445" t="s">
        <v>1145</v>
      </c>
      <c r="C639" s="433">
        <v>164.31600000000003</v>
      </c>
      <c r="D639" s="434" t="s">
        <v>61</v>
      </c>
      <c r="E639" s="43"/>
      <c r="F639" s="43"/>
      <c r="G639" s="31"/>
      <c r="H639" s="210"/>
    </row>
    <row r="640" spans="1:8" ht="30">
      <c r="A640" s="444">
        <f t="shared" si="41"/>
        <v>71.02000000000001</v>
      </c>
      <c r="B640" s="445" t="s">
        <v>1190</v>
      </c>
      <c r="C640" s="433">
        <v>8.8160000000000007</v>
      </c>
      <c r="D640" s="434" t="s">
        <v>61</v>
      </c>
      <c r="E640" s="43"/>
      <c r="F640" s="43"/>
      <c r="G640" s="31"/>
      <c r="H640" s="210"/>
    </row>
    <row r="641" spans="1:8" ht="20.25" customHeight="1">
      <c r="A641" s="212"/>
      <c r="B641" s="88" t="s">
        <v>420</v>
      </c>
      <c r="C641" s="88"/>
      <c r="D641" s="9"/>
      <c r="E641" s="88"/>
      <c r="F641" s="226"/>
      <c r="G641" s="103"/>
      <c r="H641" s="210"/>
    </row>
    <row r="642" spans="1:8" ht="20.25" customHeight="1">
      <c r="A642" s="215">
        <v>72</v>
      </c>
      <c r="B642" s="58" t="s">
        <v>1191</v>
      </c>
      <c r="C642" s="97"/>
      <c r="D642" s="49"/>
      <c r="E642" s="43"/>
      <c r="F642" s="97"/>
      <c r="G642" s="49"/>
      <c r="H642" s="210"/>
    </row>
    <row r="643" spans="1:8" ht="20.25" customHeight="1">
      <c r="A643" s="216">
        <f t="shared" ref="A643:A646" si="42">+A642+0.01</f>
        <v>72.010000000000005</v>
      </c>
      <c r="B643" s="116" t="s">
        <v>652</v>
      </c>
      <c r="C643" s="97">
        <v>4.47</v>
      </c>
      <c r="D643" s="49" t="s">
        <v>61</v>
      </c>
      <c r="E643" s="43"/>
      <c r="F643" s="43"/>
      <c r="G643" s="31"/>
      <c r="H643" s="210"/>
    </row>
    <row r="644" spans="1:8" ht="20.25" customHeight="1">
      <c r="A644" s="216">
        <f t="shared" si="42"/>
        <v>72.02000000000001</v>
      </c>
      <c r="B644" s="116" t="s">
        <v>653</v>
      </c>
      <c r="C644" s="97">
        <v>22.85</v>
      </c>
      <c r="D644" s="49" t="s">
        <v>61</v>
      </c>
      <c r="E644" s="43"/>
      <c r="F644" s="43"/>
      <c r="G644" s="31"/>
      <c r="H644" s="210"/>
    </row>
    <row r="645" spans="1:8" ht="20.25" customHeight="1">
      <c r="A645" s="216">
        <f t="shared" si="42"/>
        <v>72.030000000000015</v>
      </c>
      <c r="B645" s="88" t="s">
        <v>654</v>
      </c>
      <c r="C645" s="97">
        <v>22.85</v>
      </c>
      <c r="D645" s="49" t="s">
        <v>61</v>
      </c>
      <c r="E645" s="43"/>
      <c r="F645" s="43"/>
      <c r="G645" s="31"/>
      <c r="H645" s="210"/>
    </row>
    <row r="646" spans="1:8" ht="20.25" customHeight="1" thickBot="1">
      <c r="A646" s="260">
        <f t="shared" si="42"/>
        <v>72.04000000000002</v>
      </c>
      <c r="B646" s="261" t="s">
        <v>655</v>
      </c>
      <c r="C646" s="262">
        <v>33.96</v>
      </c>
      <c r="D646" s="263" t="s">
        <v>68</v>
      </c>
      <c r="E646" s="264"/>
      <c r="F646" s="264"/>
      <c r="G646" s="265"/>
      <c r="H646" s="266"/>
    </row>
    <row r="647" spans="1:8" ht="20.25" customHeight="1">
      <c r="A647" s="275"/>
      <c r="B647" s="268" t="s">
        <v>420</v>
      </c>
      <c r="C647" s="268"/>
      <c r="D647" s="285"/>
      <c r="E647" s="268"/>
      <c r="F647" s="304"/>
      <c r="G647" s="299"/>
      <c r="H647" s="273"/>
    </row>
    <row r="648" spans="1:8" ht="20.25" customHeight="1">
      <c r="A648" s="215">
        <v>73</v>
      </c>
      <c r="B648" s="18" t="s">
        <v>473</v>
      </c>
      <c r="C648" s="97"/>
      <c r="D648" s="49"/>
      <c r="E648" s="43"/>
      <c r="F648" s="97"/>
      <c r="G648" s="49"/>
      <c r="H648" s="210"/>
    </row>
    <row r="649" spans="1:8" ht="20.25" customHeight="1">
      <c r="A649" s="444">
        <f t="shared" ref="A649:A650" si="43">+A648+0.01</f>
        <v>73.010000000000005</v>
      </c>
      <c r="B649" s="446" t="s">
        <v>1082</v>
      </c>
      <c r="C649" s="447">
        <v>39.479999999999997</v>
      </c>
      <c r="D649" s="447" t="s">
        <v>68</v>
      </c>
      <c r="E649" s="119"/>
      <c r="F649" s="119"/>
      <c r="G649" s="31"/>
      <c r="H649" s="210"/>
    </row>
    <row r="650" spans="1:8" ht="20.25" customHeight="1">
      <c r="A650" s="444">
        <f t="shared" si="43"/>
        <v>73.02000000000001</v>
      </c>
      <c r="B650" s="446" t="s">
        <v>1083</v>
      </c>
      <c r="C650" s="447">
        <v>12.98</v>
      </c>
      <c r="D650" s="447" t="s">
        <v>61</v>
      </c>
      <c r="E650" s="119"/>
      <c r="F650" s="119"/>
      <c r="G650" s="31"/>
      <c r="H650" s="210"/>
    </row>
    <row r="651" spans="1:8" ht="20.25" customHeight="1">
      <c r="A651" s="212"/>
      <c r="B651" s="88" t="s">
        <v>420</v>
      </c>
      <c r="C651" s="88"/>
      <c r="D651" s="9"/>
      <c r="E651" s="88"/>
      <c r="F651" s="226"/>
      <c r="G651" s="103"/>
      <c r="H651" s="210"/>
    </row>
    <row r="652" spans="1:8" ht="20.25" customHeight="1">
      <c r="A652" s="215">
        <v>74</v>
      </c>
      <c r="B652" s="18" t="s">
        <v>1192</v>
      </c>
      <c r="C652" s="97"/>
      <c r="D652" s="49"/>
      <c r="E652" s="43"/>
      <c r="F652" s="97"/>
      <c r="G652" s="49"/>
      <c r="H652" s="210"/>
    </row>
    <row r="653" spans="1:8" ht="20.25" customHeight="1">
      <c r="A653" s="216">
        <f t="shared" ref="A653" si="44">+A652+0.01</f>
        <v>74.010000000000005</v>
      </c>
      <c r="B653" s="113" t="s">
        <v>656</v>
      </c>
      <c r="C653" s="97">
        <v>38.929999999999993</v>
      </c>
      <c r="D653" s="49" t="s">
        <v>61</v>
      </c>
      <c r="E653" s="43"/>
      <c r="F653" s="43"/>
      <c r="G653" s="31"/>
      <c r="H653" s="210"/>
    </row>
    <row r="654" spans="1:8" ht="20.25" customHeight="1">
      <c r="A654" s="212"/>
      <c r="B654" s="88" t="s">
        <v>420</v>
      </c>
      <c r="C654" s="88"/>
      <c r="D654" s="9"/>
      <c r="E654" s="88"/>
      <c r="F654" s="349"/>
      <c r="G654" s="103"/>
      <c r="H654" s="210"/>
    </row>
    <row r="655" spans="1:8" ht="20.25" customHeight="1">
      <c r="A655" s="215">
        <v>75</v>
      </c>
      <c r="B655" s="18" t="s">
        <v>76</v>
      </c>
      <c r="C655" s="97"/>
      <c r="D655" s="49"/>
      <c r="E655" s="43"/>
      <c r="F655" s="97"/>
      <c r="G655" s="49"/>
      <c r="H655" s="210"/>
    </row>
    <row r="656" spans="1:8" ht="30.75">
      <c r="A656" s="216">
        <f t="shared" ref="A656:A663" si="45">+A655+0.01</f>
        <v>75.010000000000005</v>
      </c>
      <c r="B656" s="120" t="s">
        <v>657</v>
      </c>
      <c r="C656" s="97">
        <v>17.952000000000002</v>
      </c>
      <c r="D656" s="49" t="s">
        <v>61</v>
      </c>
      <c r="E656" s="43"/>
      <c r="F656" s="43"/>
      <c r="G656" s="31"/>
      <c r="H656" s="210"/>
    </row>
    <row r="657" spans="1:8" ht="30.75">
      <c r="A657" s="216">
        <f t="shared" si="45"/>
        <v>75.02000000000001</v>
      </c>
      <c r="B657" s="120" t="s">
        <v>658</v>
      </c>
      <c r="C657" s="97">
        <v>9.36</v>
      </c>
      <c r="D657" s="49" t="s">
        <v>61</v>
      </c>
      <c r="E657" s="43"/>
      <c r="F657" s="43"/>
      <c r="G657" s="31"/>
      <c r="H657" s="210"/>
    </row>
    <row r="658" spans="1:8" ht="30.75">
      <c r="A658" s="216">
        <f t="shared" si="45"/>
        <v>75.030000000000015</v>
      </c>
      <c r="B658" s="120" t="s">
        <v>659</v>
      </c>
      <c r="C658" s="97">
        <v>7.1999999999999993</v>
      </c>
      <c r="D658" s="49" t="s">
        <v>61</v>
      </c>
      <c r="E658" s="43"/>
      <c r="F658" s="43"/>
      <c r="G658" s="31"/>
      <c r="H658" s="210"/>
    </row>
    <row r="659" spans="1:8" ht="30">
      <c r="A659" s="216">
        <f t="shared" si="45"/>
        <v>75.04000000000002</v>
      </c>
      <c r="B659" s="121" t="s">
        <v>660</v>
      </c>
      <c r="C659" s="97">
        <v>4.8</v>
      </c>
      <c r="D659" s="49" t="s">
        <v>61</v>
      </c>
      <c r="E659" s="43"/>
      <c r="F659" s="43"/>
      <c r="G659" s="31"/>
      <c r="H659" s="210"/>
    </row>
    <row r="660" spans="1:8" ht="30">
      <c r="A660" s="216">
        <f t="shared" si="45"/>
        <v>75.050000000000026</v>
      </c>
      <c r="B660" s="121" t="s">
        <v>661</v>
      </c>
      <c r="C660" s="97">
        <v>24.479999999999997</v>
      </c>
      <c r="D660" s="49" t="s">
        <v>61</v>
      </c>
      <c r="E660" s="43"/>
      <c r="F660" s="43"/>
      <c r="G660" s="31"/>
      <c r="H660" s="210"/>
    </row>
    <row r="661" spans="1:8" ht="30">
      <c r="A661" s="216">
        <f t="shared" si="45"/>
        <v>75.060000000000031</v>
      </c>
      <c r="B661" s="121" t="s">
        <v>662</v>
      </c>
      <c r="C661" s="97">
        <v>57.12</v>
      </c>
      <c r="D661" s="49" t="s">
        <v>61</v>
      </c>
      <c r="E661" s="43"/>
      <c r="F661" s="43"/>
      <c r="G661" s="31"/>
      <c r="H661" s="210"/>
    </row>
    <row r="662" spans="1:8" ht="20.25" customHeight="1">
      <c r="A662" s="216">
        <f t="shared" si="45"/>
        <v>75.070000000000036</v>
      </c>
      <c r="B662" s="122" t="s">
        <v>663</v>
      </c>
      <c r="C662" s="97">
        <v>1</v>
      </c>
      <c r="D662" s="49" t="s">
        <v>608</v>
      </c>
      <c r="E662" s="43"/>
      <c r="F662" s="43"/>
      <c r="G662" s="31"/>
      <c r="H662" s="210"/>
    </row>
    <row r="663" spans="1:8" ht="20.25" customHeight="1">
      <c r="A663" s="216">
        <f t="shared" si="45"/>
        <v>75.080000000000041</v>
      </c>
      <c r="B663" s="122" t="s">
        <v>664</v>
      </c>
      <c r="C663" s="97">
        <v>3</v>
      </c>
      <c r="D663" s="49" t="s">
        <v>608</v>
      </c>
      <c r="E663" s="43"/>
      <c r="F663" s="43"/>
      <c r="G663" s="31"/>
      <c r="H663" s="210"/>
    </row>
    <row r="664" spans="1:8" ht="20.25" customHeight="1">
      <c r="A664" s="212"/>
      <c r="B664" s="88" t="s">
        <v>420</v>
      </c>
      <c r="C664" s="88"/>
      <c r="D664" s="9"/>
      <c r="E664" s="88"/>
      <c r="F664" s="226"/>
      <c r="G664" s="103"/>
      <c r="H664" s="210"/>
    </row>
    <row r="665" spans="1:8" ht="20.25" customHeight="1">
      <c r="A665" s="215">
        <v>76</v>
      </c>
      <c r="B665" s="18" t="s">
        <v>78</v>
      </c>
      <c r="C665" s="97"/>
      <c r="D665" s="49"/>
      <c r="E665" s="43"/>
      <c r="F665" s="97"/>
      <c r="G665" s="49"/>
      <c r="H665" s="210"/>
    </row>
    <row r="666" spans="1:8" ht="45">
      <c r="A666" s="216">
        <f t="shared" ref="A666:A668" si="46">+A665+0.01</f>
        <v>76.010000000000005</v>
      </c>
      <c r="B666" s="113" t="s">
        <v>1193</v>
      </c>
      <c r="C666" s="97">
        <v>36.148223999999999</v>
      </c>
      <c r="D666" s="49" t="s">
        <v>402</v>
      </c>
      <c r="E666" s="43"/>
      <c r="F666" s="43"/>
      <c r="G666" s="31"/>
      <c r="H666" s="210"/>
    </row>
    <row r="667" spans="1:8" ht="30">
      <c r="A667" s="444">
        <f t="shared" si="46"/>
        <v>76.02000000000001</v>
      </c>
      <c r="B667" s="448" t="s">
        <v>1194</v>
      </c>
      <c r="C667" s="433">
        <v>8.1199999999999992</v>
      </c>
      <c r="D667" s="434" t="s">
        <v>11</v>
      </c>
      <c r="E667" s="119"/>
      <c r="F667" s="43"/>
      <c r="G667" s="31"/>
      <c r="H667" s="210"/>
    </row>
    <row r="668" spans="1:8" ht="30">
      <c r="A668" s="444">
        <f t="shared" si="46"/>
        <v>76.030000000000015</v>
      </c>
      <c r="B668" s="448" t="s">
        <v>1195</v>
      </c>
      <c r="C668" s="433">
        <v>0.36</v>
      </c>
      <c r="D668" s="434" t="s">
        <v>11</v>
      </c>
      <c r="E668" s="119"/>
      <c r="F668" s="43"/>
      <c r="G668" s="31"/>
      <c r="H668" s="210"/>
    </row>
    <row r="669" spans="1:8" ht="20.25" customHeight="1">
      <c r="A669" s="212"/>
      <c r="B669" s="88" t="s">
        <v>420</v>
      </c>
      <c r="C669" s="88"/>
      <c r="D669" s="9"/>
      <c r="E669" s="88"/>
      <c r="F669" s="226"/>
      <c r="G669" s="103"/>
      <c r="H669" s="210"/>
    </row>
    <row r="670" spans="1:8" ht="20.25" customHeight="1">
      <c r="A670" s="215">
        <v>77</v>
      </c>
      <c r="B670" s="18" t="s">
        <v>82</v>
      </c>
      <c r="C670" s="97"/>
      <c r="D670" s="49"/>
      <c r="E670" s="43"/>
      <c r="F670" s="97"/>
      <c r="G670" s="49"/>
      <c r="H670" s="210"/>
    </row>
    <row r="671" spans="1:8" ht="20.25" customHeight="1">
      <c r="A671" s="216">
        <f t="shared" ref="A671:A674" si="47">+A670+0.01</f>
        <v>77.010000000000005</v>
      </c>
      <c r="B671" s="88" t="s">
        <v>174</v>
      </c>
      <c r="C671" s="97">
        <v>1612.9959999999999</v>
      </c>
      <c r="D671" s="49" t="s">
        <v>11</v>
      </c>
      <c r="E671" s="43"/>
      <c r="F671" s="43"/>
      <c r="G671" s="31"/>
      <c r="H671" s="210"/>
    </row>
    <row r="672" spans="1:8" ht="20.25" customHeight="1">
      <c r="A672" s="444">
        <f t="shared" si="47"/>
        <v>77.02000000000001</v>
      </c>
      <c r="B672" s="432" t="s">
        <v>84</v>
      </c>
      <c r="C672" s="433">
        <v>1279.3584999999998</v>
      </c>
      <c r="D672" s="434" t="s">
        <v>11</v>
      </c>
      <c r="E672" s="43"/>
      <c r="F672" s="43"/>
      <c r="G672" s="31"/>
      <c r="H672" s="210"/>
    </row>
    <row r="673" spans="1:8" ht="20.25" customHeight="1">
      <c r="A673" s="216">
        <f t="shared" si="47"/>
        <v>77.030000000000015</v>
      </c>
      <c r="B673" s="88" t="s">
        <v>85</v>
      </c>
      <c r="C673" s="97">
        <v>333.63749999999999</v>
      </c>
      <c r="D673" s="49" t="s">
        <v>11</v>
      </c>
      <c r="E673" s="43"/>
      <c r="F673" s="43"/>
      <c r="G673" s="31"/>
      <c r="H673" s="210"/>
    </row>
    <row r="674" spans="1:8" ht="20.25" customHeight="1">
      <c r="A674" s="216">
        <f t="shared" si="47"/>
        <v>77.04000000000002</v>
      </c>
      <c r="B674" s="88" t="s">
        <v>86</v>
      </c>
      <c r="C674" s="97">
        <v>159.84199999999998</v>
      </c>
      <c r="D674" s="49" t="s">
        <v>11</v>
      </c>
      <c r="E674" s="43"/>
      <c r="F674" s="43"/>
      <c r="G674" s="31"/>
      <c r="H674" s="210"/>
    </row>
    <row r="675" spans="1:8" ht="20.25" customHeight="1">
      <c r="A675" s="212"/>
      <c r="B675" s="88" t="s">
        <v>420</v>
      </c>
      <c r="C675" s="88"/>
      <c r="D675" s="9"/>
      <c r="E675" s="88"/>
      <c r="F675" s="226"/>
      <c r="G675" s="103"/>
      <c r="H675" s="210"/>
    </row>
    <row r="676" spans="1:8" ht="20.25" customHeight="1">
      <c r="A676" s="215">
        <v>78</v>
      </c>
      <c r="B676" s="18" t="s">
        <v>87</v>
      </c>
      <c r="C676" s="97"/>
      <c r="D676" s="49"/>
      <c r="E676" s="43"/>
      <c r="F676" s="97"/>
      <c r="G676" s="49"/>
      <c r="H676" s="210"/>
    </row>
    <row r="677" spans="1:8" ht="20.25" customHeight="1">
      <c r="A677" s="216">
        <f t="shared" ref="A677:A681" si="48">+A676+0.01</f>
        <v>78.010000000000005</v>
      </c>
      <c r="B677" s="88" t="s">
        <v>88</v>
      </c>
      <c r="C677" s="97">
        <v>1</v>
      </c>
      <c r="D677" s="49" t="s">
        <v>608</v>
      </c>
      <c r="E677" s="43"/>
      <c r="F677" s="43"/>
      <c r="G677" s="31"/>
      <c r="H677" s="210"/>
    </row>
    <row r="678" spans="1:8" ht="20.25" customHeight="1">
      <c r="A678" s="216">
        <f t="shared" si="48"/>
        <v>78.02000000000001</v>
      </c>
      <c r="B678" s="88" t="s">
        <v>1148</v>
      </c>
      <c r="C678" s="97">
        <v>49.460000000000008</v>
      </c>
      <c r="D678" s="49" t="s">
        <v>11</v>
      </c>
      <c r="E678" s="43"/>
      <c r="F678" s="43"/>
      <c r="G678" s="31"/>
      <c r="H678" s="210"/>
    </row>
    <row r="679" spans="1:8" ht="20.25" customHeight="1">
      <c r="A679" s="216">
        <f t="shared" si="48"/>
        <v>78.030000000000015</v>
      </c>
      <c r="B679" s="88" t="s">
        <v>1196</v>
      </c>
      <c r="C679" s="97">
        <v>2.4</v>
      </c>
      <c r="D679" s="49" t="s">
        <v>11</v>
      </c>
      <c r="E679" s="43"/>
      <c r="F679" s="43"/>
      <c r="G679" s="31"/>
      <c r="H679" s="210"/>
    </row>
    <row r="680" spans="1:8" ht="30">
      <c r="A680" s="216">
        <f t="shared" si="48"/>
        <v>78.04000000000002</v>
      </c>
      <c r="B680" s="117" t="s">
        <v>1197</v>
      </c>
      <c r="C680" s="97">
        <v>329</v>
      </c>
      <c r="D680" s="49" t="s">
        <v>91</v>
      </c>
      <c r="E680" s="43"/>
      <c r="F680" s="43"/>
      <c r="G680" s="31"/>
      <c r="H680" s="210"/>
    </row>
    <row r="681" spans="1:8" ht="20.25" customHeight="1">
      <c r="A681" s="216">
        <f t="shared" si="48"/>
        <v>78.050000000000026</v>
      </c>
      <c r="B681" s="88" t="s">
        <v>94</v>
      </c>
      <c r="C681" s="97">
        <v>11.47</v>
      </c>
      <c r="D681" s="49" t="s">
        <v>91</v>
      </c>
      <c r="E681" s="43"/>
      <c r="F681" s="43"/>
      <c r="G681" s="31"/>
      <c r="H681" s="210"/>
    </row>
    <row r="682" spans="1:8" ht="20.25" customHeight="1">
      <c r="A682" s="212"/>
      <c r="B682" s="88" t="s">
        <v>420</v>
      </c>
      <c r="C682" s="88"/>
      <c r="D682" s="9"/>
      <c r="E682" s="88"/>
      <c r="F682" s="226"/>
      <c r="G682" s="103"/>
      <c r="H682" s="210"/>
    </row>
    <row r="683" spans="1:8" ht="20.25" customHeight="1">
      <c r="A683" s="215">
        <v>79</v>
      </c>
      <c r="B683" s="18" t="s">
        <v>95</v>
      </c>
      <c r="C683" s="97"/>
      <c r="D683" s="49"/>
      <c r="E683" s="43"/>
      <c r="F683" s="97"/>
      <c r="G683" s="49"/>
      <c r="H683" s="210"/>
    </row>
    <row r="684" spans="1:8" ht="20.25" customHeight="1">
      <c r="A684" s="216">
        <f t="shared" ref="A684:A691" si="49">+A683+0.01</f>
        <v>79.010000000000005</v>
      </c>
      <c r="B684" s="88" t="s">
        <v>96</v>
      </c>
      <c r="C684" s="97">
        <v>4.0752000000000006</v>
      </c>
      <c r="D684" s="49" t="s">
        <v>38</v>
      </c>
      <c r="E684" s="43"/>
      <c r="F684" s="43"/>
      <c r="G684" s="31"/>
      <c r="H684" s="210"/>
    </row>
    <row r="685" spans="1:8" ht="20.25" customHeight="1">
      <c r="A685" s="216">
        <f t="shared" si="49"/>
        <v>79.02000000000001</v>
      </c>
      <c r="B685" s="88" t="s">
        <v>19</v>
      </c>
      <c r="C685" s="97">
        <v>3.85</v>
      </c>
      <c r="D685" s="49" t="s">
        <v>38</v>
      </c>
      <c r="E685" s="43"/>
      <c r="F685" s="43"/>
      <c r="G685" s="31"/>
      <c r="H685" s="210"/>
    </row>
    <row r="686" spans="1:8" ht="20.25" customHeight="1">
      <c r="A686" s="216">
        <f t="shared" si="49"/>
        <v>79.030000000000015</v>
      </c>
      <c r="B686" s="88" t="s">
        <v>97</v>
      </c>
      <c r="C686" s="97">
        <v>2.0376000000000003</v>
      </c>
      <c r="D686" s="49" t="s">
        <v>38</v>
      </c>
      <c r="E686" s="43"/>
      <c r="F686" s="43"/>
      <c r="G686" s="31"/>
      <c r="H686" s="210"/>
    </row>
    <row r="687" spans="1:8" ht="20.25" customHeight="1">
      <c r="A687" s="216">
        <f t="shared" si="49"/>
        <v>79.04000000000002</v>
      </c>
      <c r="B687" s="88" t="s">
        <v>604</v>
      </c>
      <c r="C687" s="97">
        <v>3.05</v>
      </c>
      <c r="D687" s="49" t="s">
        <v>11</v>
      </c>
      <c r="E687" s="43"/>
      <c r="F687" s="43"/>
      <c r="G687" s="31"/>
      <c r="H687" s="210"/>
    </row>
    <row r="688" spans="1:8" ht="20.25" customHeight="1">
      <c r="A688" s="216">
        <f t="shared" si="49"/>
        <v>79.050000000000026</v>
      </c>
      <c r="B688" s="88" t="s">
        <v>99</v>
      </c>
      <c r="C688" s="97">
        <v>3.0999999999999996</v>
      </c>
      <c r="D688" s="49" t="s">
        <v>11</v>
      </c>
      <c r="E688" s="43"/>
      <c r="F688" s="43"/>
      <c r="G688" s="31"/>
      <c r="H688" s="210"/>
    </row>
    <row r="689" spans="1:8" ht="30">
      <c r="A689" s="216">
        <f t="shared" si="49"/>
        <v>79.060000000000031</v>
      </c>
      <c r="B689" s="113" t="s">
        <v>100</v>
      </c>
      <c r="C689" s="97">
        <v>14.96</v>
      </c>
      <c r="D689" s="49" t="s">
        <v>11</v>
      </c>
      <c r="E689" s="43"/>
      <c r="F689" s="43"/>
      <c r="G689" s="31"/>
      <c r="H689" s="210"/>
    </row>
    <row r="690" spans="1:8" ht="20.25" customHeight="1">
      <c r="A690" s="216">
        <f t="shared" si="49"/>
        <v>79.070000000000036</v>
      </c>
      <c r="B690" s="113" t="s">
        <v>101</v>
      </c>
      <c r="C690" s="97">
        <v>14.96</v>
      </c>
      <c r="D690" s="49" t="s">
        <v>11</v>
      </c>
      <c r="E690" s="43"/>
      <c r="F690" s="43"/>
      <c r="G690" s="31"/>
      <c r="H690" s="210"/>
    </row>
    <row r="691" spans="1:8" ht="20.25" customHeight="1">
      <c r="A691" s="216">
        <f t="shared" si="49"/>
        <v>79.080000000000041</v>
      </c>
      <c r="B691" s="116" t="s">
        <v>104</v>
      </c>
      <c r="C691" s="97">
        <v>15</v>
      </c>
      <c r="D691" s="49" t="s">
        <v>91</v>
      </c>
      <c r="E691" s="43"/>
      <c r="F691" s="43"/>
      <c r="G691" s="31"/>
      <c r="H691" s="210"/>
    </row>
    <row r="692" spans="1:8" ht="20.25" customHeight="1">
      <c r="A692" s="212"/>
      <c r="B692" s="88" t="s">
        <v>420</v>
      </c>
      <c r="C692" s="88"/>
      <c r="D692" s="9"/>
      <c r="E692" s="88"/>
      <c r="F692" s="226"/>
      <c r="G692" s="103"/>
      <c r="H692" s="210"/>
    </row>
    <row r="693" spans="1:8" ht="20.25" customHeight="1">
      <c r="A693" s="224"/>
      <c r="B693" s="88"/>
      <c r="C693" s="97"/>
      <c r="D693" s="49"/>
      <c r="E693" s="43"/>
      <c r="F693" s="97"/>
      <c r="G693" s="49"/>
      <c r="H693" s="210"/>
    </row>
    <row r="694" spans="1:8" ht="20.25" customHeight="1">
      <c r="A694" s="225"/>
      <c r="B694" s="18" t="s">
        <v>420</v>
      </c>
      <c r="C694" s="18"/>
      <c r="D694" s="89"/>
      <c r="E694" s="18"/>
      <c r="F694" s="226"/>
      <c r="G694" s="124"/>
      <c r="H694" s="210"/>
    </row>
    <row r="695" spans="1:8" ht="20.25" customHeight="1">
      <c r="A695" s="225"/>
      <c r="B695" s="18"/>
      <c r="C695" s="18"/>
      <c r="D695" s="89"/>
      <c r="E695" s="18"/>
      <c r="F695" s="226"/>
      <c r="G695" s="103"/>
      <c r="H695" s="210"/>
    </row>
    <row r="696" spans="1:8" ht="20.25" customHeight="1" thickBot="1">
      <c r="A696" s="277">
        <v>80</v>
      </c>
      <c r="B696" s="307" t="s">
        <v>689</v>
      </c>
      <c r="C696" s="262"/>
      <c r="D696" s="263"/>
      <c r="E696" s="264"/>
      <c r="F696" s="262"/>
      <c r="G696" s="263"/>
      <c r="H696" s="266"/>
    </row>
    <row r="697" spans="1:8" ht="45">
      <c r="A697" s="267">
        <f t="shared" ref="A697:A713" si="50">+A696+0.01</f>
        <v>80.010000000000005</v>
      </c>
      <c r="B697" s="306" t="s">
        <v>1158</v>
      </c>
      <c r="C697" s="269">
        <v>3</v>
      </c>
      <c r="D697" s="270" t="s">
        <v>229</v>
      </c>
      <c r="E697" s="271"/>
      <c r="F697" s="271"/>
      <c r="G697" s="272"/>
      <c r="H697" s="273"/>
    </row>
    <row r="698" spans="1:8" ht="30">
      <c r="A698" s="216">
        <f t="shared" si="50"/>
        <v>80.02000000000001</v>
      </c>
      <c r="B698" s="38" t="s">
        <v>118</v>
      </c>
      <c r="C698" s="97">
        <v>3</v>
      </c>
      <c r="D698" s="49" t="s">
        <v>229</v>
      </c>
      <c r="E698" s="43"/>
      <c r="F698" s="43"/>
      <c r="G698" s="31"/>
      <c r="H698" s="210"/>
    </row>
    <row r="699" spans="1:8" ht="75">
      <c r="A699" s="216">
        <f t="shared" si="50"/>
        <v>80.030000000000015</v>
      </c>
      <c r="B699" s="350" t="s">
        <v>1076</v>
      </c>
      <c r="C699" s="351">
        <v>14</v>
      </c>
      <c r="D699" s="351" t="s">
        <v>229</v>
      </c>
      <c r="E699" s="352"/>
      <c r="F699" s="352"/>
      <c r="G699" s="31"/>
      <c r="H699" s="210"/>
    </row>
    <row r="700" spans="1:8" ht="45">
      <c r="A700" s="216">
        <f t="shared" si="50"/>
        <v>80.04000000000002</v>
      </c>
      <c r="B700" s="117" t="s">
        <v>193</v>
      </c>
      <c r="C700" s="97">
        <v>1</v>
      </c>
      <c r="D700" s="49" t="s">
        <v>229</v>
      </c>
      <c r="E700" s="43"/>
      <c r="F700" s="43"/>
      <c r="G700" s="31"/>
      <c r="H700" s="210"/>
    </row>
    <row r="701" spans="1:8" ht="60">
      <c r="A701" s="216">
        <f t="shared" si="50"/>
        <v>80.050000000000026</v>
      </c>
      <c r="B701" s="117" t="s">
        <v>1160</v>
      </c>
      <c r="C701" s="97">
        <v>14</v>
      </c>
      <c r="D701" s="49" t="s">
        <v>229</v>
      </c>
      <c r="E701" s="43"/>
      <c r="F701" s="43"/>
      <c r="G701" s="31"/>
      <c r="H701" s="210"/>
    </row>
    <row r="702" spans="1:8" ht="30">
      <c r="A702" s="216">
        <f t="shared" si="50"/>
        <v>80.060000000000031</v>
      </c>
      <c r="B702" s="117" t="s">
        <v>123</v>
      </c>
      <c r="C702" s="97">
        <v>1</v>
      </c>
      <c r="D702" s="49" t="s">
        <v>229</v>
      </c>
      <c r="E702" s="43"/>
      <c r="F702" s="43"/>
      <c r="G702" s="31"/>
      <c r="H702" s="210"/>
    </row>
    <row r="703" spans="1:8" ht="30">
      <c r="A703" s="216">
        <f t="shared" si="50"/>
        <v>80.070000000000036</v>
      </c>
      <c r="B703" s="117" t="s">
        <v>124</v>
      </c>
      <c r="C703" s="97">
        <v>22</v>
      </c>
      <c r="D703" s="49" t="s">
        <v>229</v>
      </c>
      <c r="E703" s="43"/>
      <c r="F703" s="43"/>
      <c r="G703" s="31"/>
      <c r="H703" s="210"/>
    </row>
    <row r="704" spans="1:8" ht="30">
      <c r="A704" s="216">
        <f t="shared" si="50"/>
        <v>80.080000000000041</v>
      </c>
      <c r="B704" s="117" t="s">
        <v>126</v>
      </c>
      <c r="C704" s="97">
        <v>1</v>
      </c>
      <c r="D704" s="49" t="s">
        <v>229</v>
      </c>
      <c r="E704" s="43"/>
      <c r="F704" s="43"/>
      <c r="G704" s="31"/>
      <c r="H704" s="210"/>
    </row>
    <row r="705" spans="1:8" ht="30">
      <c r="A705" s="216">
        <f t="shared" si="50"/>
        <v>80.090000000000046</v>
      </c>
      <c r="B705" s="117" t="s">
        <v>127</v>
      </c>
      <c r="C705" s="97">
        <v>8</v>
      </c>
      <c r="D705" s="49" t="s">
        <v>229</v>
      </c>
      <c r="E705" s="43"/>
      <c r="F705" s="43"/>
      <c r="G705" s="31"/>
      <c r="H705" s="210"/>
    </row>
    <row r="706" spans="1:8" ht="45">
      <c r="A706" s="216">
        <f t="shared" si="50"/>
        <v>80.100000000000051</v>
      </c>
      <c r="B706" s="117" t="s">
        <v>129</v>
      </c>
      <c r="C706" s="97">
        <v>9</v>
      </c>
      <c r="D706" s="49" t="s">
        <v>229</v>
      </c>
      <c r="E706" s="43"/>
      <c r="F706" s="43"/>
      <c r="G706" s="31"/>
      <c r="H706" s="210"/>
    </row>
    <row r="707" spans="1:8" ht="45">
      <c r="A707" s="216">
        <f t="shared" si="50"/>
        <v>80.110000000000056</v>
      </c>
      <c r="B707" s="117" t="s">
        <v>526</v>
      </c>
      <c r="C707" s="97">
        <v>9</v>
      </c>
      <c r="D707" s="49" t="s">
        <v>229</v>
      </c>
      <c r="E707" s="43"/>
      <c r="F707" s="43"/>
      <c r="G707" s="31"/>
      <c r="H707" s="210"/>
    </row>
    <row r="708" spans="1:8" ht="45">
      <c r="A708" s="216">
        <f t="shared" si="50"/>
        <v>80.120000000000061</v>
      </c>
      <c r="B708" s="117" t="s">
        <v>131</v>
      </c>
      <c r="C708" s="97">
        <v>3</v>
      </c>
      <c r="D708" s="49" t="s">
        <v>229</v>
      </c>
      <c r="E708" s="43"/>
      <c r="F708" s="43"/>
      <c r="G708" s="31"/>
      <c r="H708" s="210"/>
    </row>
    <row r="709" spans="1:8" ht="45">
      <c r="A709" s="216">
        <f t="shared" si="50"/>
        <v>80.130000000000067</v>
      </c>
      <c r="B709" s="117" t="s">
        <v>132</v>
      </c>
      <c r="C709" s="97">
        <v>15</v>
      </c>
      <c r="D709" s="49" t="s">
        <v>229</v>
      </c>
      <c r="E709" s="43"/>
      <c r="F709" s="43"/>
      <c r="G709" s="31"/>
      <c r="H709" s="210"/>
    </row>
    <row r="710" spans="1:8" ht="45">
      <c r="A710" s="216">
        <f t="shared" si="50"/>
        <v>80.140000000000072</v>
      </c>
      <c r="B710" s="117" t="s">
        <v>1161</v>
      </c>
      <c r="C710" s="97">
        <v>1</v>
      </c>
      <c r="D710" s="49" t="s">
        <v>229</v>
      </c>
      <c r="E710" s="43"/>
      <c r="F710" s="43"/>
      <c r="G710" s="31"/>
      <c r="H710" s="210"/>
    </row>
    <row r="711" spans="1:8" ht="60">
      <c r="A711" s="216">
        <f t="shared" si="50"/>
        <v>80.150000000000077</v>
      </c>
      <c r="B711" s="117" t="s">
        <v>1162</v>
      </c>
      <c r="C711" s="97">
        <v>1</v>
      </c>
      <c r="D711" s="49" t="s">
        <v>229</v>
      </c>
      <c r="E711" s="43"/>
      <c r="F711" s="43"/>
      <c r="G711" s="31"/>
      <c r="H711" s="210"/>
    </row>
    <row r="712" spans="1:8" ht="15.75">
      <c r="A712" s="216">
        <f t="shared" si="50"/>
        <v>80.160000000000082</v>
      </c>
      <c r="B712" s="117" t="s">
        <v>1198</v>
      </c>
      <c r="C712" s="97">
        <v>2</v>
      </c>
      <c r="D712" s="49" t="s">
        <v>229</v>
      </c>
      <c r="E712" s="43"/>
      <c r="F712" s="43"/>
      <c r="G712" s="31"/>
      <c r="H712" s="210"/>
    </row>
    <row r="713" spans="1:8" ht="45">
      <c r="A713" s="216">
        <f t="shared" si="50"/>
        <v>80.170000000000087</v>
      </c>
      <c r="B713" s="117" t="s">
        <v>665</v>
      </c>
      <c r="C713" s="97">
        <v>1</v>
      </c>
      <c r="D713" s="49" t="s">
        <v>229</v>
      </c>
      <c r="E713" s="43"/>
      <c r="F713" s="43"/>
      <c r="G713" s="31"/>
      <c r="H713" s="210"/>
    </row>
    <row r="714" spans="1:8" ht="20.25" customHeight="1">
      <c r="A714" s="225"/>
      <c r="B714" s="18" t="s">
        <v>690</v>
      </c>
      <c r="C714" s="18"/>
      <c r="D714" s="89"/>
      <c r="E714" s="18"/>
      <c r="F714" s="226"/>
      <c r="G714" s="103"/>
      <c r="H714" s="210"/>
    </row>
    <row r="715" spans="1:8" ht="20.25" customHeight="1">
      <c r="A715" s="224"/>
      <c r="B715" s="125"/>
      <c r="C715" s="97"/>
      <c r="D715" s="49"/>
      <c r="E715" s="43"/>
      <c r="F715" s="97"/>
      <c r="G715" s="49"/>
      <c r="H715" s="210"/>
    </row>
    <row r="716" spans="1:8" ht="20.25" customHeight="1">
      <c r="A716" s="225"/>
      <c r="B716" s="18" t="s">
        <v>688</v>
      </c>
      <c r="C716" s="18"/>
      <c r="D716" s="89"/>
      <c r="E716" s="18"/>
      <c r="F716" s="226"/>
      <c r="G716" s="124"/>
      <c r="H716" s="210"/>
    </row>
    <row r="717" spans="1:8" ht="20.25" customHeight="1">
      <c r="A717" s="225"/>
      <c r="B717" s="18"/>
      <c r="C717" s="18"/>
      <c r="D717" s="89"/>
      <c r="E717" s="18"/>
      <c r="F717" s="103"/>
      <c r="G717" s="101"/>
      <c r="H717" s="210"/>
    </row>
    <row r="718" spans="1:8" ht="20.25" customHeight="1">
      <c r="A718" s="212"/>
      <c r="B718" s="18" t="s">
        <v>243</v>
      </c>
      <c r="C718" s="97"/>
      <c r="D718" s="49"/>
      <c r="E718" s="43"/>
      <c r="F718" s="97"/>
      <c r="G718" s="49"/>
      <c r="H718" s="210"/>
    </row>
    <row r="719" spans="1:8" ht="20.25" customHeight="1">
      <c r="A719" s="215">
        <v>81</v>
      </c>
      <c r="B719" s="18" t="s">
        <v>440</v>
      </c>
      <c r="C719" s="97"/>
      <c r="D719" s="49" t="s">
        <v>15</v>
      </c>
      <c r="E719" s="43"/>
      <c r="F719" s="97"/>
      <c r="G719" s="49"/>
      <c r="H719" s="210"/>
    </row>
    <row r="720" spans="1:8" ht="20.25" customHeight="1">
      <c r="A720" s="216">
        <f t="shared" ref="A720:A741" si="51">+A719+0.01</f>
        <v>81.010000000000005</v>
      </c>
      <c r="B720" s="45" t="s">
        <v>666</v>
      </c>
      <c r="C720" s="97">
        <v>0.74249999999999994</v>
      </c>
      <c r="D720" s="49" t="s">
        <v>23</v>
      </c>
      <c r="E720" s="43"/>
      <c r="F720" s="43"/>
      <c r="G720" s="31"/>
      <c r="H720" s="210"/>
    </row>
    <row r="721" spans="1:8" ht="20.25" customHeight="1">
      <c r="A721" s="216">
        <f t="shared" si="51"/>
        <v>81.02000000000001</v>
      </c>
      <c r="B721" s="45" t="s">
        <v>667</v>
      </c>
      <c r="C721" s="97">
        <v>6.4349999999999996</v>
      </c>
      <c r="D721" s="49" t="s">
        <v>23</v>
      </c>
      <c r="E721" s="43"/>
      <c r="F721" s="43"/>
      <c r="G721" s="31"/>
      <c r="H721" s="210"/>
    </row>
    <row r="722" spans="1:8" ht="20.25" customHeight="1">
      <c r="A722" s="216">
        <f t="shared" si="51"/>
        <v>81.030000000000015</v>
      </c>
      <c r="B722" s="38" t="s">
        <v>668</v>
      </c>
      <c r="C722" s="97">
        <v>1.2374999999999998</v>
      </c>
      <c r="D722" s="49" t="s">
        <v>38</v>
      </c>
      <c r="E722" s="43"/>
      <c r="F722" s="43"/>
      <c r="G722" s="31"/>
      <c r="H722" s="210"/>
    </row>
    <row r="723" spans="1:8" ht="20.25" customHeight="1">
      <c r="A723" s="216">
        <f t="shared" si="51"/>
        <v>81.04000000000002</v>
      </c>
      <c r="B723" s="38" t="s">
        <v>1199</v>
      </c>
      <c r="C723" s="97">
        <v>3.3756750000000002</v>
      </c>
      <c r="D723" s="49" t="s">
        <v>23</v>
      </c>
      <c r="E723" s="43"/>
      <c r="F723" s="43"/>
      <c r="G723" s="31"/>
      <c r="H723" s="210"/>
    </row>
    <row r="724" spans="1:8" ht="20.25" customHeight="1">
      <c r="A724" s="216">
        <f t="shared" si="51"/>
        <v>81.050000000000026</v>
      </c>
      <c r="B724" s="38" t="s">
        <v>486</v>
      </c>
      <c r="C724" s="97">
        <v>6.76485</v>
      </c>
      <c r="D724" s="49" t="s">
        <v>23</v>
      </c>
      <c r="E724" s="43"/>
      <c r="F724" s="43"/>
      <c r="G724" s="31"/>
      <c r="H724" s="210"/>
    </row>
    <row r="725" spans="1:8" ht="20.25" customHeight="1">
      <c r="A725" s="216">
        <f t="shared" si="51"/>
        <v>81.060000000000031</v>
      </c>
      <c r="B725" s="38" t="s">
        <v>487</v>
      </c>
      <c r="C725" s="97">
        <v>3.9210750000000005</v>
      </c>
      <c r="D725" s="49" t="s">
        <v>23</v>
      </c>
      <c r="E725" s="43"/>
      <c r="F725" s="43"/>
      <c r="G725" s="31"/>
      <c r="H725" s="210"/>
    </row>
    <row r="726" spans="1:8" ht="20.25" customHeight="1">
      <c r="A726" s="216">
        <f t="shared" si="51"/>
        <v>81.070000000000036</v>
      </c>
      <c r="B726" s="38" t="s">
        <v>488</v>
      </c>
      <c r="C726" s="97">
        <v>1.1177999999999999</v>
      </c>
      <c r="D726" s="49" t="s">
        <v>23</v>
      </c>
      <c r="E726" s="43"/>
      <c r="F726" s="43"/>
      <c r="G726" s="31"/>
      <c r="H726" s="210"/>
    </row>
    <row r="727" spans="1:8" ht="20.25" customHeight="1">
      <c r="A727" s="216">
        <f t="shared" si="51"/>
        <v>81.080000000000041</v>
      </c>
      <c r="B727" s="38" t="s">
        <v>489</v>
      </c>
      <c r="C727" s="97">
        <v>1.0671750000000002</v>
      </c>
      <c r="D727" s="49" t="s">
        <v>23</v>
      </c>
      <c r="E727" s="43"/>
      <c r="F727" s="43"/>
      <c r="G727" s="31"/>
      <c r="H727" s="210"/>
    </row>
    <row r="728" spans="1:8" ht="20.25" customHeight="1">
      <c r="A728" s="216">
        <f t="shared" si="51"/>
        <v>81.090000000000046</v>
      </c>
      <c r="B728" s="38" t="s">
        <v>490</v>
      </c>
      <c r="C728" s="97">
        <v>0.69187500000000002</v>
      </c>
      <c r="D728" s="49" t="s">
        <v>23</v>
      </c>
      <c r="E728" s="43"/>
      <c r="F728" s="43"/>
      <c r="G728" s="31"/>
      <c r="H728" s="210"/>
    </row>
    <row r="729" spans="1:8" ht="20.25" customHeight="1">
      <c r="A729" s="216">
        <f t="shared" si="51"/>
        <v>81.100000000000051</v>
      </c>
      <c r="B729" s="38" t="s">
        <v>491</v>
      </c>
      <c r="C729" s="97">
        <v>1.2831750000000002</v>
      </c>
      <c r="D729" s="49" t="s">
        <v>23</v>
      </c>
      <c r="E729" s="43"/>
      <c r="F729" s="43"/>
      <c r="G729" s="31"/>
      <c r="H729" s="210"/>
    </row>
    <row r="730" spans="1:8" ht="20.25" customHeight="1">
      <c r="A730" s="216">
        <f t="shared" si="51"/>
        <v>81.110000000000056</v>
      </c>
      <c r="B730" s="38" t="s">
        <v>492</v>
      </c>
      <c r="C730" s="97">
        <v>1.3432500000000001</v>
      </c>
      <c r="D730" s="49" t="s">
        <v>23</v>
      </c>
      <c r="E730" s="43"/>
      <c r="F730" s="43"/>
      <c r="G730" s="31"/>
      <c r="H730" s="210"/>
    </row>
    <row r="731" spans="1:8" ht="20.25" customHeight="1">
      <c r="A731" s="216">
        <f t="shared" si="51"/>
        <v>81.120000000000061</v>
      </c>
      <c r="B731" s="38" t="s">
        <v>493</v>
      </c>
      <c r="C731" s="97">
        <v>1.4377500000000001</v>
      </c>
      <c r="D731" s="49" t="s">
        <v>23</v>
      </c>
      <c r="E731" s="43"/>
      <c r="F731" s="43"/>
      <c r="G731" s="31"/>
      <c r="H731" s="210"/>
    </row>
    <row r="732" spans="1:8" ht="20.25" customHeight="1">
      <c r="A732" s="216">
        <f t="shared" si="51"/>
        <v>81.130000000000067</v>
      </c>
      <c r="B732" s="38" t="s">
        <v>494</v>
      </c>
      <c r="C732" s="97">
        <v>1.4175</v>
      </c>
      <c r="D732" s="49" t="s">
        <v>23</v>
      </c>
      <c r="E732" s="43"/>
      <c r="F732" s="43"/>
      <c r="G732" s="31"/>
      <c r="H732" s="210"/>
    </row>
    <row r="733" spans="1:8" ht="20.25" customHeight="1" thickBot="1">
      <c r="A733" s="260">
        <f t="shared" si="51"/>
        <v>81.140000000000072</v>
      </c>
      <c r="B733" s="300" t="s">
        <v>495</v>
      </c>
      <c r="C733" s="262">
        <v>2.1573000000000002</v>
      </c>
      <c r="D733" s="263" t="s">
        <v>23</v>
      </c>
      <c r="E733" s="264"/>
      <c r="F733" s="264"/>
      <c r="G733" s="265"/>
      <c r="H733" s="266"/>
    </row>
    <row r="734" spans="1:8" ht="20.25" customHeight="1">
      <c r="A734" s="267">
        <f t="shared" si="51"/>
        <v>81.150000000000077</v>
      </c>
      <c r="B734" s="276" t="s">
        <v>496</v>
      </c>
      <c r="C734" s="269">
        <v>2.1573000000000002</v>
      </c>
      <c r="D734" s="270" t="s">
        <v>23</v>
      </c>
      <c r="E734" s="271"/>
      <c r="F734" s="271"/>
      <c r="G734" s="272"/>
      <c r="H734" s="273"/>
    </row>
    <row r="735" spans="1:8" ht="20.25" customHeight="1">
      <c r="A735" s="216">
        <f t="shared" si="51"/>
        <v>81.160000000000082</v>
      </c>
      <c r="B735" s="38" t="s">
        <v>497</v>
      </c>
      <c r="C735" s="97">
        <v>1.3587750000000001</v>
      </c>
      <c r="D735" s="49" t="s">
        <v>23</v>
      </c>
      <c r="E735" s="43"/>
      <c r="F735" s="43"/>
      <c r="G735" s="31"/>
      <c r="H735" s="210"/>
    </row>
    <row r="736" spans="1:8" ht="20.25" customHeight="1">
      <c r="A736" s="216">
        <f t="shared" si="51"/>
        <v>81.170000000000087</v>
      </c>
      <c r="B736" s="38" t="s">
        <v>498</v>
      </c>
      <c r="C736" s="97">
        <v>0.94500000000000006</v>
      </c>
      <c r="D736" s="49" t="s">
        <v>23</v>
      </c>
      <c r="E736" s="43"/>
      <c r="F736" s="43"/>
      <c r="G736" s="31"/>
      <c r="H736" s="210"/>
    </row>
    <row r="737" spans="1:8" ht="20.25" customHeight="1">
      <c r="A737" s="216">
        <f t="shared" si="51"/>
        <v>81.180000000000092</v>
      </c>
      <c r="B737" s="88" t="s">
        <v>502</v>
      </c>
      <c r="C737" s="97">
        <v>1.55</v>
      </c>
      <c r="D737" s="49" t="s">
        <v>23</v>
      </c>
      <c r="E737" s="43"/>
      <c r="F737" s="43"/>
      <c r="G737" s="31"/>
      <c r="H737" s="210"/>
    </row>
    <row r="738" spans="1:8" ht="20.25" customHeight="1">
      <c r="A738" s="216">
        <f t="shared" si="51"/>
        <v>81.190000000000097</v>
      </c>
      <c r="B738" s="117" t="s">
        <v>669</v>
      </c>
      <c r="C738" s="97">
        <v>0.47249999999999998</v>
      </c>
      <c r="D738" s="49" t="s">
        <v>23</v>
      </c>
      <c r="E738" s="43"/>
      <c r="F738" s="43"/>
      <c r="G738" s="31"/>
      <c r="H738" s="210"/>
    </row>
    <row r="739" spans="1:8" ht="20.25" customHeight="1">
      <c r="A739" s="216">
        <f t="shared" si="51"/>
        <v>81.200000000000102</v>
      </c>
      <c r="B739" s="45" t="s">
        <v>1185</v>
      </c>
      <c r="C739" s="97">
        <v>3.0570000000000004</v>
      </c>
      <c r="D739" s="49" t="s">
        <v>23</v>
      </c>
      <c r="E739" s="43"/>
      <c r="F739" s="43"/>
      <c r="G739" s="31"/>
      <c r="H739" s="210"/>
    </row>
    <row r="740" spans="1:8" ht="30">
      <c r="A740" s="216">
        <f t="shared" si="51"/>
        <v>81.210000000000107</v>
      </c>
      <c r="B740" s="38" t="s">
        <v>464</v>
      </c>
      <c r="C740" s="97">
        <v>1.66805</v>
      </c>
      <c r="D740" s="49" t="s">
        <v>23</v>
      </c>
      <c r="E740" s="43"/>
      <c r="F740" s="43"/>
      <c r="G740" s="31"/>
      <c r="H740" s="210"/>
    </row>
    <row r="741" spans="1:8" ht="20.25" customHeight="1">
      <c r="A741" s="216">
        <f t="shared" si="51"/>
        <v>81.220000000000113</v>
      </c>
      <c r="B741" s="38" t="s">
        <v>646</v>
      </c>
      <c r="C741" s="97">
        <v>51.82</v>
      </c>
      <c r="D741" s="49" t="s">
        <v>23</v>
      </c>
      <c r="E741" s="43"/>
      <c r="F741" s="43"/>
      <c r="G741" s="31"/>
      <c r="H741" s="210"/>
    </row>
    <row r="742" spans="1:8" ht="20.25" customHeight="1">
      <c r="A742" s="212"/>
      <c r="B742" s="88" t="s">
        <v>420</v>
      </c>
      <c r="C742" s="88"/>
      <c r="D742" s="9"/>
      <c r="E742" s="88"/>
      <c r="F742" s="226"/>
      <c r="G742" s="103"/>
      <c r="H742" s="210"/>
    </row>
    <row r="743" spans="1:8" ht="20.25" customHeight="1">
      <c r="A743" s="215">
        <v>82</v>
      </c>
      <c r="B743" s="18" t="s">
        <v>60</v>
      </c>
      <c r="C743" s="97"/>
      <c r="D743" s="49"/>
      <c r="E743" s="43"/>
      <c r="F743" s="97"/>
      <c r="G743" s="49"/>
      <c r="H743" s="210"/>
    </row>
    <row r="744" spans="1:8" ht="20.25" customHeight="1">
      <c r="A744" s="216">
        <f t="shared" ref="A744" si="52">+A743+0.01</f>
        <v>82.01</v>
      </c>
      <c r="B744" s="88" t="s">
        <v>670</v>
      </c>
      <c r="C744" s="97">
        <v>411.19799999999998</v>
      </c>
      <c r="D744" s="49" t="s">
        <v>61</v>
      </c>
      <c r="E744" s="43"/>
      <c r="F744" s="43"/>
      <c r="G744" s="31"/>
      <c r="H744" s="210"/>
    </row>
    <row r="745" spans="1:8" ht="20.25" customHeight="1">
      <c r="A745" s="212"/>
      <c r="B745" s="88" t="s">
        <v>420</v>
      </c>
      <c r="C745" s="88"/>
      <c r="D745" s="9"/>
      <c r="E745" s="88"/>
      <c r="F745" s="226"/>
      <c r="G745" s="103"/>
      <c r="H745" s="210"/>
    </row>
    <row r="746" spans="1:8" ht="20.25" customHeight="1">
      <c r="A746" s="215">
        <v>83</v>
      </c>
      <c r="B746" s="18" t="s">
        <v>469</v>
      </c>
      <c r="C746" s="97"/>
      <c r="D746" s="49"/>
      <c r="E746" s="43"/>
      <c r="F746" s="97"/>
      <c r="G746" s="49"/>
      <c r="H746" s="210"/>
    </row>
    <row r="747" spans="1:8" ht="20.25" customHeight="1">
      <c r="A747" s="216">
        <f t="shared" ref="A747:A752" si="53">+A746+0.01</f>
        <v>83.01</v>
      </c>
      <c r="B747" s="88" t="s">
        <v>603</v>
      </c>
      <c r="C747" s="97">
        <v>664.48799999999994</v>
      </c>
      <c r="D747" s="49" t="s">
        <v>61</v>
      </c>
      <c r="E747" s="43"/>
      <c r="F747" s="43"/>
      <c r="G747" s="31"/>
      <c r="H747" s="210"/>
    </row>
    <row r="748" spans="1:8" ht="20.25" customHeight="1">
      <c r="A748" s="216">
        <f t="shared" si="53"/>
        <v>83.02000000000001</v>
      </c>
      <c r="B748" s="88" t="s">
        <v>64</v>
      </c>
      <c r="C748" s="97">
        <v>515.27449999999988</v>
      </c>
      <c r="D748" s="49" t="s">
        <v>61</v>
      </c>
      <c r="E748" s="43"/>
      <c r="F748" s="43"/>
      <c r="G748" s="31"/>
      <c r="H748" s="210"/>
    </row>
    <row r="749" spans="1:8" ht="20.25" customHeight="1">
      <c r="A749" s="216">
        <f t="shared" si="53"/>
        <v>83.030000000000015</v>
      </c>
      <c r="B749" s="88" t="s">
        <v>65</v>
      </c>
      <c r="C749" s="97">
        <v>249.13750000000005</v>
      </c>
      <c r="D749" s="49" t="s">
        <v>61</v>
      </c>
      <c r="E749" s="43"/>
      <c r="F749" s="43"/>
      <c r="G749" s="31"/>
      <c r="H749" s="210"/>
    </row>
    <row r="750" spans="1:8" ht="20.25" customHeight="1">
      <c r="A750" s="216">
        <f t="shared" si="53"/>
        <v>83.04000000000002</v>
      </c>
      <c r="B750" s="88" t="s">
        <v>66</v>
      </c>
      <c r="C750" s="97">
        <v>664.48799999999983</v>
      </c>
      <c r="D750" s="49" t="s">
        <v>61</v>
      </c>
      <c r="E750" s="43"/>
      <c r="F750" s="43"/>
      <c r="G750" s="31"/>
      <c r="H750" s="210"/>
    </row>
    <row r="751" spans="1:8" ht="20.25" customHeight="1">
      <c r="A751" s="216">
        <f t="shared" si="53"/>
        <v>83.050000000000026</v>
      </c>
      <c r="B751" s="88" t="s">
        <v>650</v>
      </c>
      <c r="C751" s="97">
        <v>822.08</v>
      </c>
      <c r="D751" s="49" t="s">
        <v>68</v>
      </c>
      <c r="E751" s="43"/>
      <c r="F751" s="43"/>
      <c r="G751" s="31"/>
      <c r="H751" s="210"/>
    </row>
    <row r="752" spans="1:8" ht="20.25" customHeight="1">
      <c r="A752" s="216">
        <f t="shared" si="53"/>
        <v>83.060000000000031</v>
      </c>
      <c r="B752" s="126" t="s">
        <v>1042</v>
      </c>
      <c r="C752" s="23">
        <v>87.4</v>
      </c>
      <c r="D752" s="23" t="s">
        <v>68</v>
      </c>
      <c r="E752" s="119"/>
      <c r="F752" s="119"/>
      <c r="G752" s="31"/>
      <c r="H752" s="210"/>
    </row>
    <row r="753" spans="1:8" ht="20.25" customHeight="1">
      <c r="A753" s="212"/>
      <c r="B753" s="88" t="s">
        <v>420</v>
      </c>
      <c r="C753" s="88"/>
      <c r="D753" s="9"/>
      <c r="E753" s="88"/>
      <c r="F753" s="226"/>
      <c r="G753" s="103"/>
      <c r="H753" s="210"/>
    </row>
    <row r="754" spans="1:8" ht="20.25" customHeight="1">
      <c r="A754" s="215">
        <v>84</v>
      </c>
      <c r="B754" s="18" t="s">
        <v>470</v>
      </c>
      <c r="C754" s="97"/>
      <c r="D754" s="49"/>
      <c r="E754" s="43"/>
      <c r="F754" s="97"/>
      <c r="G754" s="49"/>
      <c r="H754" s="210"/>
    </row>
    <row r="755" spans="1:8" ht="20.25" customHeight="1">
      <c r="A755" s="444">
        <f t="shared" ref="A755:A758" si="54">+A754+0.01</f>
        <v>84.01</v>
      </c>
      <c r="B755" s="435" t="s">
        <v>1200</v>
      </c>
      <c r="C755" s="433">
        <v>29.711999999999996</v>
      </c>
      <c r="D755" s="434" t="s">
        <v>38</v>
      </c>
      <c r="E755" s="43"/>
      <c r="F755" s="43"/>
      <c r="G755" s="31"/>
      <c r="H755" s="210"/>
    </row>
    <row r="756" spans="1:8" ht="45">
      <c r="A756" s="444">
        <f t="shared" si="54"/>
        <v>84.02000000000001</v>
      </c>
      <c r="B756" s="449" t="s">
        <v>759</v>
      </c>
      <c r="C756" s="447">
        <v>157.11999999999995</v>
      </c>
      <c r="D756" s="447" t="s">
        <v>61</v>
      </c>
      <c r="E756" s="119"/>
      <c r="F756" s="119"/>
      <c r="G756" s="31"/>
      <c r="H756" s="210"/>
    </row>
    <row r="757" spans="1:8" ht="45">
      <c r="A757" s="444">
        <f t="shared" si="54"/>
        <v>84.030000000000015</v>
      </c>
      <c r="B757" s="435" t="s">
        <v>1201</v>
      </c>
      <c r="C757" s="433">
        <v>140</v>
      </c>
      <c r="D757" s="434" t="s">
        <v>61</v>
      </c>
      <c r="E757" s="43"/>
      <c r="F757" s="43"/>
      <c r="G757" s="31"/>
      <c r="H757" s="210"/>
    </row>
    <row r="758" spans="1:8" ht="20.25" customHeight="1">
      <c r="A758" s="443">
        <f t="shared" si="54"/>
        <v>84.04000000000002</v>
      </c>
      <c r="B758" s="450" t="s">
        <v>651</v>
      </c>
      <c r="C758" s="425">
        <v>8.8160000000000007</v>
      </c>
      <c r="D758" s="426" t="s">
        <v>56</v>
      </c>
      <c r="E758" s="43"/>
      <c r="F758" s="43"/>
      <c r="G758" s="31"/>
      <c r="H758" s="210"/>
    </row>
    <row r="759" spans="1:8" ht="20.25" customHeight="1">
      <c r="A759" s="212"/>
      <c r="B759" s="88" t="s">
        <v>420</v>
      </c>
      <c r="C759" s="88"/>
      <c r="D759" s="9"/>
      <c r="E759" s="88"/>
      <c r="F759" s="226"/>
      <c r="G759" s="103"/>
      <c r="H759" s="210"/>
    </row>
    <row r="760" spans="1:8" ht="20.25" customHeight="1">
      <c r="A760" s="215">
        <v>85</v>
      </c>
      <c r="B760" s="18" t="s">
        <v>71</v>
      </c>
      <c r="C760" s="97"/>
      <c r="D760" s="49"/>
      <c r="E760" s="43"/>
      <c r="F760" s="97"/>
      <c r="G760" s="49"/>
      <c r="H760" s="210"/>
    </row>
    <row r="761" spans="1:8" ht="60">
      <c r="A761" s="444">
        <f t="shared" ref="A761:A762" si="55">+A760+0.01</f>
        <v>85.01</v>
      </c>
      <c r="B761" s="445" t="s">
        <v>1154</v>
      </c>
      <c r="C761" s="433">
        <v>161.69999999999999</v>
      </c>
      <c r="D761" s="434" t="s">
        <v>61</v>
      </c>
      <c r="E761" s="43"/>
      <c r="F761" s="43"/>
      <c r="G761" s="31"/>
      <c r="H761" s="210"/>
    </row>
    <row r="762" spans="1:8" ht="30">
      <c r="A762" s="444">
        <f t="shared" si="55"/>
        <v>85.02000000000001</v>
      </c>
      <c r="B762" s="445" t="s">
        <v>1202</v>
      </c>
      <c r="C762" s="433">
        <v>8.8160000000000007</v>
      </c>
      <c r="D762" s="434" t="s">
        <v>61</v>
      </c>
      <c r="E762" s="43"/>
      <c r="F762" s="43"/>
      <c r="G762" s="31"/>
      <c r="H762" s="210"/>
    </row>
    <row r="763" spans="1:8" ht="20.25" customHeight="1">
      <c r="A763" s="212"/>
      <c r="B763" s="88" t="s">
        <v>420</v>
      </c>
      <c r="C763" s="88"/>
      <c r="D763" s="9"/>
      <c r="E763" s="88"/>
      <c r="F763" s="226"/>
      <c r="G763" s="103"/>
      <c r="H763" s="210"/>
    </row>
    <row r="764" spans="1:8" ht="20.25" customHeight="1">
      <c r="A764" s="215">
        <v>86</v>
      </c>
      <c r="B764" s="18" t="s">
        <v>473</v>
      </c>
      <c r="C764" s="97"/>
      <c r="D764" s="49"/>
      <c r="E764" s="43"/>
      <c r="F764" s="97"/>
      <c r="G764" s="49"/>
      <c r="H764" s="210"/>
    </row>
    <row r="765" spans="1:8" ht="20.25" customHeight="1">
      <c r="A765" s="444">
        <f t="shared" ref="A765:A766" si="56">+A764+0.01</f>
        <v>86.01</v>
      </c>
      <c r="B765" s="446" t="s">
        <v>1082</v>
      </c>
      <c r="C765" s="447">
        <v>39.479999999999997</v>
      </c>
      <c r="D765" s="447" t="s">
        <v>68</v>
      </c>
      <c r="E765" s="119"/>
      <c r="F765" s="119"/>
      <c r="G765" s="31"/>
      <c r="H765" s="210"/>
    </row>
    <row r="766" spans="1:8" ht="20.25" customHeight="1">
      <c r="A766" s="444">
        <f t="shared" si="56"/>
        <v>86.02000000000001</v>
      </c>
      <c r="B766" s="446" t="s">
        <v>1083</v>
      </c>
      <c r="C766" s="447">
        <v>18.71</v>
      </c>
      <c r="D766" s="447" t="s">
        <v>61</v>
      </c>
      <c r="E766" s="119"/>
      <c r="F766" s="119"/>
      <c r="G766" s="31"/>
      <c r="H766" s="210"/>
    </row>
    <row r="767" spans="1:8" ht="20.25" customHeight="1">
      <c r="A767" s="212"/>
      <c r="B767" s="88" t="s">
        <v>420</v>
      </c>
      <c r="C767" s="88"/>
      <c r="D767" s="9"/>
      <c r="E767" s="88"/>
      <c r="F767" s="226"/>
      <c r="G767" s="103"/>
      <c r="H767" s="210"/>
    </row>
    <row r="768" spans="1:8" ht="20.25" customHeight="1">
      <c r="A768" s="215">
        <v>87</v>
      </c>
      <c r="B768" s="18" t="s">
        <v>1192</v>
      </c>
      <c r="C768" s="97"/>
      <c r="D768" s="49"/>
      <c r="E768" s="43"/>
      <c r="F768" s="97"/>
      <c r="G768" s="49"/>
      <c r="H768" s="210"/>
    </row>
    <row r="769" spans="1:8" ht="20.25" customHeight="1">
      <c r="A769" s="216">
        <f t="shared" ref="A769" si="57">+A768+0.01</f>
        <v>87.01</v>
      </c>
      <c r="B769" s="38" t="s">
        <v>75</v>
      </c>
      <c r="C769" s="97">
        <v>40.959999999999994</v>
      </c>
      <c r="D769" s="49" t="s">
        <v>61</v>
      </c>
      <c r="E769" s="43"/>
      <c r="F769" s="43"/>
      <c r="G769" s="31"/>
      <c r="H769" s="210"/>
    </row>
    <row r="770" spans="1:8" ht="20.25" customHeight="1">
      <c r="A770" s="212"/>
      <c r="B770" s="88" t="s">
        <v>420</v>
      </c>
      <c r="C770" s="88"/>
      <c r="D770" s="9"/>
      <c r="E770" s="88"/>
      <c r="F770" s="226"/>
      <c r="G770" s="103"/>
      <c r="H770" s="210"/>
    </row>
    <row r="771" spans="1:8" ht="20.25" customHeight="1">
      <c r="A771" s="215">
        <v>88</v>
      </c>
      <c r="B771" s="18" t="s">
        <v>76</v>
      </c>
      <c r="C771" s="97"/>
      <c r="D771" s="49"/>
      <c r="E771" s="43"/>
      <c r="F771" s="97"/>
      <c r="G771" s="49"/>
      <c r="H771" s="210"/>
    </row>
    <row r="772" spans="1:8" ht="30">
      <c r="A772" s="216">
        <f t="shared" ref="A772:A778" si="58">+A771+0.01</f>
        <v>88.01</v>
      </c>
      <c r="B772" s="121" t="s">
        <v>671</v>
      </c>
      <c r="C772" s="97">
        <v>8.9760000000000009</v>
      </c>
      <c r="D772" s="49" t="s">
        <v>61</v>
      </c>
      <c r="E772" s="43"/>
      <c r="F772" s="43"/>
      <c r="G772" s="31"/>
      <c r="H772" s="210"/>
    </row>
    <row r="773" spans="1:8" ht="30">
      <c r="A773" s="216">
        <f t="shared" si="58"/>
        <v>88.02000000000001</v>
      </c>
      <c r="B773" s="121" t="s">
        <v>659</v>
      </c>
      <c r="C773" s="97">
        <v>7.1999999999999993</v>
      </c>
      <c r="D773" s="49" t="s">
        <v>61</v>
      </c>
      <c r="E773" s="43"/>
      <c r="F773" s="43"/>
      <c r="G773" s="31"/>
      <c r="H773" s="210"/>
    </row>
    <row r="774" spans="1:8" ht="30">
      <c r="A774" s="216">
        <f t="shared" si="58"/>
        <v>88.030000000000015</v>
      </c>
      <c r="B774" s="121" t="s">
        <v>660</v>
      </c>
      <c r="C774" s="97">
        <v>4.8</v>
      </c>
      <c r="D774" s="49" t="s">
        <v>61</v>
      </c>
      <c r="E774" s="43"/>
      <c r="F774" s="43"/>
      <c r="G774" s="31"/>
      <c r="H774" s="210"/>
    </row>
    <row r="775" spans="1:8" ht="30">
      <c r="A775" s="216">
        <f t="shared" si="58"/>
        <v>88.04000000000002</v>
      </c>
      <c r="B775" s="121" t="s">
        <v>661</v>
      </c>
      <c r="C775" s="97">
        <v>24.479999999999997</v>
      </c>
      <c r="D775" s="49" t="s">
        <v>61</v>
      </c>
      <c r="E775" s="43"/>
      <c r="F775" s="43"/>
      <c r="G775" s="31"/>
      <c r="H775" s="210"/>
    </row>
    <row r="776" spans="1:8" ht="30">
      <c r="A776" s="216">
        <f t="shared" si="58"/>
        <v>88.050000000000026</v>
      </c>
      <c r="B776" s="121" t="s">
        <v>662</v>
      </c>
      <c r="C776" s="97">
        <v>57.12</v>
      </c>
      <c r="D776" s="49" t="s">
        <v>61</v>
      </c>
      <c r="E776" s="43"/>
      <c r="F776" s="43"/>
      <c r="G776" s="31"/>
      <c r="H776" s="210"/>
    </row>
    <row r="777" spans="1:8" ht="20.25" customHeight="1">
      <c r="A777" s="216">
        <f t="shared" si="58"/>
        <v>88.060000000000031</v>
      </c>
      <c r="B777" s="122" t="s">
        <v>663</v>
      </c>
      <c r="C777" s="97">
        <v>3</v>
      </c>
      <c r="D777" s="49" t="s">
        <v>229</v>
      </c>
      <c r="E777" s="43"/>
      <c r="F777" s="43"/>
      <c r="G777" s="31"/>
      <c r="H777" s="210"/>
    </row>
    <row r="778" spans="1:8" ht="20.25" customHeight="1">
      <c r="A778" s="216">
        <f t="shared" si="58"/>
        <v>88.070000000000036</v>
      </c>
      <c r="B778" s="122" t="s">
        <v>664</v>
      </c>
      <c r="C778" s="97">
        <v>3</v>
      </c>
      <c r="D778" s="49" t="s">
        <v>229</v>
      </c>
      <c r="E778" s="43"/>
      <c r="F778" s="43"/>
      <c r="G778" s="31"/>
      <c r="H778" s="210"/>
    </row>
    <row r="779" spans="1:8" ht="20.25" customHeight="1">
      <c r="A779" s="212"/>
      <c r="B779" s="88" t="s">
        <v>420</v>
      </c>
      <c r="C779" s="88"/>
      <c r="D779" s="9"/>
      <c r="E779" s="88"/>
      <c r="F779" s="226"/>
      <c r="G779" s="103"/>
      <c r="H779" s="210"/>
    </row>
    <row r="780" spans="1:8" ht="20.25" customHeight="1" thickBot="1">
      <c r="A780" s="277">
        <v>89</v>
      </c>
      <c r="B780" s="278" t="s">
        <v>78</v>
      </c>
      <c r="C780" s="262"/>
      <c r="D780" s="263"/>
      <c r="E780" s="264"/>
      <c r="F780" s="262"/>
      <c r="G780" s="263"/>
      <c r="H780" s="266"/>
    </row>
    <row r="781" spans="1:8" ht="45">
      <c r="A781" s="267">
        <f t="shared" ref="A781:A784" si="59">+A780+0.01</f>
        <v>89.01</v>
      </c>
      <c r="B781" s="315" t="s">
        <v>1193</v>
      </c>
      <c r="C781" s="269">
        <v>36.148000000000003</v>
      </c>
      <c r="D781" s="270" t="s">
        <v>81</v>
      </c>
      <c r="E781" s="271"/>
      <c r="F781" s="271"/>
      <c r="G781" s="272"/>
      <c r="H781" s="273"/>
    </row>
    <row r="782" spans="1:8" ht="45">
      <c r="A782" s="216">
        <f t="shared" si="59"/>
        <v>89.02000000000001</v>
      </c>
      <c r="B782" s="113" t="s">
        <v>1203</v>
      </c>
      <c r="C782" s="97">
        <v>16.46</v>
      </c>
      <c r="D782" s="49" t="s">
        <v>81</v>
      </c>
      <c r="E782" s="43"/>
      <c r="F782" s="43"/>
      <c r="G782" s="31"/>
      <c r="H782" s="210"/>
    </row>
    <row r="783" spans="1:8" ht="30">
      <c r="A783" s="444">
        <f t="shared" si="59"/>
        <v>89.030000000000015</v>
      </c>
      <c r="B783" s="448" t="s">
        <v>1204</v>
      </c>
      <c r="C783" s="433">
        <v>10.15</v>
      </c>
      <c r="D783" s="434" t="s">
        <v>61</v>
      </c>
      <c r="E783" s="43"/>
      <c r="F783" s="43"/>
      <c r="G783" s="31"/>
      <c r="H783" s="210"/>
    </row>
    <row r="784" spans="1:8" ht="30">
      <c r="A784" s="444">
        <f t="shared" si="59"/>
        <v>89.04000000000002</v>
      </c>
      <c r="B784" s="448" t="s">
        <v>1195</v>
      </c>
      <c r="C784" s="433">
        <v>0.36</v>
      </c>
      <c r="D784" s="434" t="s">
        <v>61</v>
      </c>
      <c r="E784" s="43"/>
      <c r="F784" s="43"/>
      <c r="G784" s="31"/>
      <c r="H784" s="210"/>
    </row>
    <row r="785" spans="1:8" ht="20.25" customHeight="1">
      <c r="A785" s="212"/>
      <c r="B785" s="88" t="s">
        <v>420</v>
      </c>
      <c r="C785" s="88"/>
      <c r="D785" s="9"/>
      <c r="E785" s="88"/>
      <c r="F785" s="226"/>
      <c r="G785" s="103"/>
      <c r="H785" s="210"/>
    </row>
    <row r="786" spans="1:8" ht="20.25" customHeight="1">
      <c r="A786" s="215">
        <v>90</v>
      </c>
      <c r="B786" s="18" t="s">
        <v>82</v>
      </c>
      <c r="C786" s="97"/>
      <c r="D786" s="49"/>
      <c r="E786" s="43"/>
      <c r="F786" s="97"/>
      <c r="G786" s="49"/>
      <c r="H786" s="210"/>
    </row>
    <row r="787" spans="1:8" ht="20.25" customHeight="1">
      <c r="A787" s="216">
        <f t="shared" ref="A787:A790" si="60">+A786+0.01</f>
        <v>90.01</v>
      </c>
      <c r="B787" s="88" t="s">
        <v>174</v>
      </c>
      <c r="C787" s="97">
        <v>1428.8999999999999</v>
      </c>
      <c r="D787" s="49" t="s">
        <v>11</v>
      </c>
      <c r="E787" s="43"/>
      <c r="F787" s="43"/>
      <c r="G787" s="31"/>
      <c r="H787" s="210"/>
    </row>
    <row r="788" spans="1:8" ht="20.25" customHeight="1">
      <c r="A788" s="444">
        <f t="shared" si="60"/>
        <v>90.02000000000001</v>
      </c>
      <c r="B788" s="432" t="s">
        <v>84</v>
      </c>
      <c r="C788" s="433">
        <v>1096.3499999999999</v>
      </c>
      <c r="D788" s="434" t="s">
        <v>11</v>
      </c>
      <c r="E788" s="43"/>
      <c r="F788" s="43"/>
      <c r="G788" s="31"/>
      <c r="H788" s="210"/>
    </row>
    <row r="789" spans="1:8" ht="20.25" customHeight="1">
      <c r="A789" s="216">
        <f t="shared" si="60"/>
        <v>90.030000000000015</v>
      </c>
      <c r="B789" s="88" t="s">
        <v>85</v>
      </c>
      <c r="C789" s="97">
        <v>332.55</v>
      </c>
      <c r="D789" s="49" t="s">
        <v>11</v>
      </c>
      <c r="E789" s="43"/>
      <c r="F789" s="43"/>
      <c r="G789" s="31"/>
      <c r="H789" s="210"/>
    </row>
    <row r="790" spans="1:8" ht="20.25" customHeight="1">
      <c r="A790" s="216">
        <f t="shared" si="60"/>
        <v>90.04000000000002</v>
      </c>
      <c r="B790" s="88" t="s">
        <v>86</v>
      </c>
      <c r="C790" s="97">
        <v>143.536</v>
      </c>
      <c r="D790" s="49" t="s">
        <v>11</v>
      </c>
      <c r="E790" s="43"/>
      <c r="F790" s="43"/>
      <c r="G790" s="31"/>
      <c r="H790" s="210"/>
    </row>
    <row r="791" spans="1:8" ht="20.25" customHeight="1">
      <c r="A791" s="212"/>
      <c r="B791" s="88" t="s">
        <v>420</v>
      </c>
      <c r="C791" s="88"/>
      <c r="D791" s="9"/>
      <c r="E791" s="88"/>
      <c r="F791" s="226"/>
      <c r="G791" s="103"/>
      <c r="H791" s="210"/>
    </row>
    <row r="792" spans="1:8" ht="20.25" customHeight="1">
      <c r="A792" s="215">
        <v>91</v>
      </c>
      <c r="B792" s="18" t="s">
        <v>87</v>
      </c>
      <c r="C792" s="97"/>
      <c r="D792" s="49"/>
      <c r="E792" s="43"/>
      <c r="F792" s="97"/>
      <c r="G792" s="49"/>
      <c r="H792" s="210"/>
    </row>
    <row r="793" spans="1:8" ht="20.25" customHeight="1">
      <c r="A793" s="216">
        <f t="shared" ref="A793:A794" si="61">+A792+0.01</f>
        <v>91.01</v>
      </c>
      <c r="B793" s="88" t="s">
        <v>672</v>
      </c>
      <c r="C793" s="97">
        <v>1</v>
      </c>
      <c r="D793" s="49" t="s">
        <v>608</v>
      </c>
      <c r="E793" s="43"/>
      <c r="F793" s="43"/>
      <c r="G793" s="31"/>
      <c r="H793" s="210"/>
    </row>
    <row r="794" spans="1:8" ht="30">
      <c r="A794" s="216">
        <f t="shared" si="61"/>
        <v>91.02000000000001</v>
      </c>
      <c r="B794" s="117" t="s">
        <v>1197</v>
      </c>
      <c r="C794" s="97">
        <v>329</v>
      </c>
      <c r="D794" s="49" t="s">
        <v>91</v>
      </c>
      <c r="E794" s="43"/>
      <c r="F794" s="43"/>
      <c r="G794" s="31"/>
      <c r="H794" s="210"/>
    </row>
    <row r="795" spans="1:8" ht="20.25" customHeight="1">
      <c r="A795" s="212"/>
      <c r="B795" s="88" t="s">
        <v>420</v>
      </c>
      <c r="C795" s="88"/>
      <c r="D795" s="9"/>
      <c r="E795" s="88"/>
      <c r="F795" s="226"/>
      <c r="G795" s="103"/>
      <c r="H795" s="210"/>
    </row>
    <row r="796" spans="1:8" ht="20.25" customHeight="1">
      <c r="A796" s="224"/>
      <c r="B796" s="117"/>
      <c r="C796" s="97"/>
      <c r="D796" s="49"/>
      <c r="E796" s="43"/>
      <c r="F796" s="97"/>
      <c r="G796" s="49"/>
      <c r="H796" s="210"/>
    </row>
    <row r="797" spans="1:8" ht="20.25" customHeight="1">
      <c r="A797" s="225"/>
      <c r="B797" s="18" t="s">
        <v>420</v>
      </c>
      <c r="C797" s="18"/>
      <c r="D797" s="89"/>
      <c r="E797" s="18"/>
      <c r="F797" s="226"/>
      <c r="G797" s="103"/>
      <c r="H797" s="210"/>
    </row>
    <row r="798" spans="1:8" ht="20.25" customHeight="1">
      <c r="A798" s="225"/>
      <c r="B798" s="18"/>
      <c r="C798" s="18"/>
      <c r="D798" s="89"/>
      <c r="E798" s="18"/>
      <c r="F798" s="226"/>
      <c r="G798" s="103"/>
      <c r="H798" s="210"/>
    </row>
    <row r="799" spans="1:8" ht="20.25" customHeight="1">
      <c r="A799" s="215">
        <v>92</v>
      </c>
      <c r="B799" s="44" t="s">
        <v>673</v>
      </c>
      <c r="C799" s="97"/>
      <c r="D799" s="49"/>
      <c r="E799" s="43"/>
      <c r="F799" s="97"/>
      <c r="G799" s="49"/>
      <c r="H799" s="210"/>
    </row>
    <row r="800" spans="1:8" ht="45">
      <c r="A800" s="216">
        <f t="shared" ref="A800:A812" si="62">+A799+0.01</f>
        <v>92.01</v>
      </c>
      <c r="B800" s="117" t="s">
        <v>1158</v>
      </c>
      <c r="C800" s="97">
        <v>3</v>
      </c>
      <c r="D800" s="49" t="s">
        <v>229</v>
      </c>
      <c r="E800" s="43"/>
      <c r="F800" s="43"/>
      <c r="G800" s="31"/>
      <c r="H800" s="210"/>
    </row>
    <row r="801" spans="1:8" ht="30">
      <c r="A801" s="216">
        <f t="shared" si="62"/>
        <v>92.02000000000001</v>
      </c>
      <c r="B801" s="38" t="s">
        <v>118</v>
      </c>
      <c r="C801" s="97">
        <v>3</v>
      </c>
      <c r="D801" s="49" t="s">
        <v>229</v>
      </c>
      <c r="E801" s="43"/>
      <c r="F801" s="43"/>
      <c r="G801" s="31"/>
      <c r="H801" s="210"/>
    </row>
    <row r="802" spans="1:8" ht="75">
      <c r="A802" s="216">
        <f t="shared" si="62"/>
        <v>92.030000000000015</v>
      </c>
      <c r="B802" s="37" t="s">
        <v>1076</v>
      </c>
      <c r="C802" s="23">
        <v>14</v>
      </c>
      <c r="D802" s="23" t="s">
        <v>229</v>
      </c>
      <c r="E802" s="119"/>
      <c r="F802" s="119"/>
      <c r="G802" s="31"/>
      <c r="H802" s="210"/>
    </row>
    <row r="803" spans="1:8" ht="45">
      <c r="A803" s="216">
        <f t="shared" si="62"/>
        <v>92.04000000000002</v>
      </c>
      <c r="B803" s="117" t="s">
        <v>193</v>
      </c>
      <c r="C803" s="97">
        <v>1</v>
      </c>
      <c r="D803" s="49" t="s">
        <v>229</v>
      </c>
      <c r="E803" s="43"/>
      <c r="F803" s="43"/>
      <c r="G803" s="31"/>
      <c r="H803" s="210"/>
    </row>
    <row r="804" spans="1:8" ht="60">
      <c r="A804" s="216">
        <f t="shared" si="62"/>
        <v>92.050000000000026</v>
      </c>
      <c r="B804" s="117" t="s">
        <v>1160</v>
      </c>
      <c r="C804" s="97">
        <v>14</v>
      </c>
      <c r="D804" s="49" t="s">
        <v>229</v>
      </c>
      <c r="E804" s="43"/>
      <c r="F804" s="43"/>
      <c r="G804" s="31"/>
      <c r="H804" s="210"/>
    </row>
    <row r="805" spans="1:8" ht="30">
      <c r="A805" s="216">
        <f t="shared" si="62"/>
        <v>92.060000000000031</v>
      </c>
      <c r="B805" s="117" t="s">
        <v>124</v>
      </c>
      <c r="C805" s="97">
        <v>14</v>
      </c>
      <c r="D805" s="49" t="s">
        <v>229</v>
      </c>
      <c r="E805" s="43"/>
      <c r="F805" s="43"/>
      <c r="G805" s="31"/>
      <c r="H805" s="210"/>
    </row>
    <row r="806" spans="1:8" ht="45">
      <c r="A806" s="216">
        <f t="shared" si="62"/>
        <v>92.070000000000036</v>
      </c>
      <c r="B806" s="117" t="s">
        <v>526</v>
      </c>
      <c r="C806" s="97">
        <v>9</v>
      </c>
      <c r="D806" s="49" t="s">
        <v>229</v>
      </c>
      <c r="E806" s="43"/>
      <c r="F806" s="43"/>
      <c r="G806" s="31"/>
      <c r="H806" s="210"/>
    </row>
    <row r="807" spans="1:8" ht="45">
      <c r="A807" s="216">
        <f t="shared" si="62"/>
        <v>92.080000000000041</v>
      </c>
      <c r="B807" s="117" t="s">
        <v>131</v>
      </c>
      <c r="C807" s="97">
        <v>3</v>
      </c>
      <c r="D807" s="49" t="s">
        <v>229</v>
      </c>
      <c r="E807" s="43"/>
      <c r="F807" s="43"/>
      <c r="G807" s="31"/>
      <c r="H807" s="210"/>
    </row>
    <row r="808" spans="1:8" ht="45">
      <c r="A808" s="216">
        <f t="shared" si="62"/>
        <v>92.090000000000046</v>
      </c>
      <c r="B808" s="117" t="s">
        <v>132</v>
      </c>
      <c r="C808" s="97">
        <v>15</v>
      </c>
      <c r="D808" s="49" t="s">
        <v>229</v>
      </c>
      <c r="E808" s="43"/>
      <c r="F808" s="43"/>
      <c r="G808" s="31"/>
      <c r="H808" s="210"/>
    </row>
    <row r="809" spans="1:8" ht="45">
      <c r="A809" s="216">
        <f t="shared" si="62"/>
        <v>92.100000000000051</v>
      </c>
      <c r="B809" s="117" t="s">
        <v>1161</v>
      </c>
      <c r="C809" s="97">
        <v>1</v>
      </c>
      <c r="D809" s="49" t="s">
        <v>229</v>
      </c>
      <c r="E809" s="43"/>
      <c r="F809" s="43"/>
      <c r="G809" s="31"/>
      <c r="H809" s="210"/>
    </row>
    <row r="810" spans="1:8" ht="15.75">
      <c r="A810" s="216">
        <f t="shared" si="62"/>
        <v>92.110000000000056</v>
      </c>
      <c r="B810" s="117" t="s">
        <v>1198</v>
      </c>
      <c r="C810" s="97">
        <v>2</v>
      </c>
      <c r="D810" s="49" t="s">
        <v>229</v>
      </c>
      <c r="E810" s="43"/>
      <c r="F810" s="43"/>
      <c r="G810" s="31"/>
      <c r="H810" s="210"/>
    </row>
    <row r="811" spans="1:8" ht="45">
      <c r="A811" s="216">
        <f t="shared" si="62"/>
        <v>92.120000000000061</v>
      </c>
      <c r="B811" s="117" t="s">
        <v>133</v>
      </c>
      <c r="C811" s="97">
        <v>3</v>
      </c>
      <c r="D811" s="49" t="s">
        <v>229</v>
      </c>
      <c r="E811" s="43"/>
      <c r="F811" s="43"/>
      <c r="G811" s="31"/>
      <c r="H811" s="210"/>
    </row>
    <row r="812" spans="1:8" ht="45">
      <c r="A812" s="216">
        <f t="shared" si="62"/>
        <v>92.130000000000067</v>
      </c>
      <c r="B812" s="117" t="s">
        <v>134</v>
      </c>
      <c r="C812" s="97">
        <v>9</v>
      </c>
      <c r="D812" s="49" t="s">
        <v>229</v>
      </c>
      <c r="E812" s="43"/>
      <c r="F812" s="43"/>
      <c r="G812" s="31"/>
      <c r="H812" s="210"/>
    </row>
    <row r="813" spans="1:8" ht="20.25" customHeight="1">
      <c r="A813" s="212"/>
      <c r="B813" s="18" t="s">
        <v>692</v>
      </c>
      <c r="C813" s="18"/>
      <c r="D813" s="89"/>
      <c r="E813" s="18"/>
      <c r="F813" s="226"/>
      <c r="G813" s="103"/>
      <c r="H813" s="210"/>
    </row>
    <row r="814" spans="1:8" ht="20.25" customHeight="1">
      <c r="A814" s="224"/>
      <c r="B814" s="125"/>
      <c r="C814" s="97"/>
      <c r="D814" s="49"/>
      <c r="E814" s="43"/>
      <c r="F814" s="97"/>
      <c r="G814" s="49"/>
      <c r="H814" s="210"/>
    </row>
    <row r="815" spans="1:8" ht="20.25" customHeight="1">
      <c r="A815" s="225"/>
      <c r="B815" s="18" t="s">
        <v>691</v>
      </c>
      <c r="C815" s="18"/>
      <c r="D815" s="89"/>
      <c r="E815" s="18"/>
      <c r="F815" s="226"/>
      <c r="G815" s="124"/>
      <c r="H815" s="210"/>
    </row>
    <row r="816" spans="1:8" ht="20.25" customHeight="1">
      <c r="A816" s="225"/>
      <c r="B816" s="18"/>
      <c r="C816" s="18"/>
      <c r="D816" s="89"/>
      <c r="E816" s="18"/>
      <c r="F816" s="103"/>
      <c r="G816" s="101"/>
      <c r="H816" s="210"/>
    </row>
    <row r="817" spans="1:8" ht="20.25" customHeight="1" thickBot="1">
      <c r="A817" s="274"/>
      <c r="B817" s="278" t="s">
        <v>674</v>
      </c>
      <c r="C817" s="262"/>
      <c r="D817" s="263" t="s">
        <v>15</v>
      </c>
      <c r="E817" s="264"/>
      <c r="F817" s="262"/>
      <c r="G817" s="263"/>
      <c r="H817" s="266"/>
    </row>
    <row r="818" spans="1:8" ht="20.25" customHeight="1">
      <c r="A818" s="282">
        <v>93</v>
      </c>
      <c r="B818" s="283" t="s">
        <v>440</v>
      </c>
      <c r="C818" s="269"/>
      <c r="D818" s="270" t="s">
        <v>15</v>
      </c>
      <c r="E818" s="271"/>
      <c r="F818" s="269"/>
      <c r="G818" s="270"/>
      <c r="H818" s="273"/>
    </row>
    <row r="819" spans="1:8" ht="20.25" customHeight="1">
      <c r="A819" s="216">
        <f t="shared" ref="A819:A829" si="63">+A818+0.01</f>
        <v>93.01</v>
      </c>
      <c r="B819" s="45" t="s">
        <v>675</v>
      </c>
      <c r="C819" s="97">
        <v>1.2375</v>
      </c>
      <c r="D819" s="49" t="s">
        <v>38</v>
      </c>
      <c r="E819" s="43"/>
      <c r="F819" s="43"/>
      <c r="G819" s="31"/>
      <c r="H819" s="210"/>
    </row>
    <row r="820" spans="1:8" ht="20.25" customHeight="1">
      <c r="A820" s="216">
        <f t="shared" si="63"/>
        <v>93.02000000000001</v>
      </c>
      <c r="B820" s="38" t="s">
        <v>499</v>
      </c>
      <c r="C820" s="97">
        <v>0.73575000000000013</v>
      </c>
      <c r="D820" s="49" t="s">
        <v>38</v>
      </c>
      <c r="E820" s="43"/>
      <c r="F820" s="43"/>
      <c r="G820" s="31"/>
      <c r="H820" s="210"/>
    </row>
    <row r="821" spans="1:8" ht="20.25" customHeight="1">
      <c r="A821" s="216">
        <f t="shared" si="63"/>
        <v>93.030000000000015</v>
      </c>
      <c r="B821" s="38" t="s">
        <v>500</v>
      </c>
      <c r="C821" s="97">
        <v>0.73575000000000013</v>
      </c>
      <c r="D821" s="49" t="s">
        <v>23</v>
      </c>
      <c r="E821" s="43"/>
      <c r="F821" s="43"/>
      <c r="G821" s="31"/>
      <c r="H821" s="210"/>
    </row>
    <row r="822" spans="1:8" ht="20.25" customHeight="1">
      <c r="A822" s="216">
        <f t="shared" si="63"/>
        <v>93.04000000000002</v>
      </c>
      <c r="B822" s="38" t="s">
        <v>501</v>
      </c>
      <c r="C822" s="97">
        <v>0.83025000000000015</v>
      </c>
      <c r="D822" s="49" t="s">
        <v>23</v>
      </c>
      <c r="E822" s="43"/>
      <c r="F822" s="43"/>
      <c r="G822" s="31"/>
      <c r="H822" s="210"/>
    </row>
    <row r="823" spans="1:8" ht="20.25" customHeight="1">
      <c r="A823" s="216">
        <f t="shared" si="63"/>
        <v>93.050000000000026</v>
      </c>
      <c r="B823" s="38" t="s">
        <v>507</v>
      </c>
      <c r="C823" s="97">
        <v>0.83025000000000015</v>
      </c>
      <c r="D823" s="49" t="s">
        <v>23</v>
      </c>
      <c r="E823" s="43"/>
      <c r="F823" s="43"/>
      <c r="G823" s="31"/>
      <c r="H823" s="210"/>
    </row>
    <row r="824" spans="1:8" ht="30">
      <c r="A824" s="216">
        <f t="shared" si="63"/>
        <v>93.060000000000031</v>
      </c>
      <c r="B824" s="117" t="s">
        <v>676</v>
      </c>
      <c r="C824" s="97">
        <v>7.2824999999999989</v>
      </c>
      <c r="D824" s="49" t="s">
        <v>23</v>
      </c>
      <c r="E824" s="43"/>
      <c r="F824" s="43"/>
      <c r="G824" s="31"/>
      <c r="H824" s="210"/>
    </row>
    <row r="825" spans="1:8" ht="30">
      <c r="A825" s="216">
        <f t="shared" si="63"/>
        <v>93.070000000000036</v>
      </c>
      <c r="B825" s="117" t="s">
        <v>677</v>
      </c>
      <c r="C825" s="97">
        <v>4.5312000000000001</v>
      </c>
      <c r="D825" s="49" t="s">
        <v>23</v>
      </c>
      <c r="E825" s="43"/>
      <c r="F825" s="43"/>
      <c r="G825" s="31"/>
      <c r="H825" s="210"/>
    </row>
    <row r="826" spans="1:8" ht="30">
      <c r="A826" s="216">
        <f t="shared" si="63"/>
        <v>93.080000000000041</v>
      </c>
      <c r="B826" s="117" t="s">
        <v>1205</v>
      </c>
      <c r="C826" s="97">
        <v>1.1328</v>
      </c>
      <c r="D826" s="49" t="s">
        <v>23</v>
      </c>
      <c r="E826" s="43"/>
      <c r="F826" s="43"/>
      <c r="G826" s="31"/>
      <c r="H826" s="210"/>
    </row>
    <row r="827" spans="1:8" ht="30">
      <c r="A827" s="216">
        <f t="shared" si="63"/>
        <v>93.090000000000046</v>
      </c>
      <c r="B827" s="38" t="s">
        <v>1206</v>
      </c>
      <c r="C827" s="97">
        <v>7.2824999999999989</v>
      </c>
      <c r="D827" s="49" t="s">
        <v>23</v>
      </c>
      <c r="E827" s="43"/>
      <c r="F827" s="43"/>
      <c r="G827" s="31"/>
      <c r="H827" s="210"/>
    </row>
    <row r="828" spans="1:8" ht="30">
      <c r="A828" s="216">
        <f t="shared" si="63"/>
        <v>93.100000000000051</v>
      </c>
      <c r="B828" s="38" t="s">
        <v>1207</v>
      </c>
      <c r="C828" s="97">
        <v>4.4160000000000004</v>
      </c>
      <c r="D828" s="49" t="s">
        <v>23</v>
      </c>
      <c r="E828" s="43"/>
      <c r="F828" s="43"/>
      <c r="G828" s="31"/>
      <c r="H828" s="210"/>
    </row>
    <row r="829" spans="1:8" ht="30">
      <c r="A829" s="216">
        <f t="shared" si="63"/>
        <v>93.110000000000056</v>
      </c>
      <c r="B829" s="38" t="s">
        <v>1208</v>
      </c>
      <c r="C829" s="97">
        <v>2.2080000000000002</v>
      </c>
      <c r="D829" s="49" t="s">
        <v>23</v>
      </c>
      <c r="E829" s="43"/>
      <c r="F829" s="43"/>
      <c r="G829" s="31"/>
      <c r="H829" s="210"/>
    </row>
    <row r="830" spans="1:8" ht="20.25" customHeight="1">
      <c r="A830" s="212"/>
      <c r="B830" s="88" t="s">
        <v>420</v>
      </c>
      <c r="C830" s="88"/>
      <c r="D830" s="9"/>
      <c r="E830" s="88"/>
      <c r="F830" s="226"/>
      <c r="G830" s="103"/>
      <c r="H830" s="210"/>
    </row>
    <row r="831" spans="1:8" ht="20.25" customHeight="1">
      <c r="A831" s="215">
        <v>94</v>
      </c>
      <c r="B831" s="18" t="s">
        <v>60</v>
      </c>
      <c r="C831" s="97"/>
      <c r="D831" s="49" t="s">
        <v>15</v>
      </c>
      <c r="E831" s="43"/>
      <c r="F831" s="97"/>
      <c r="G831" s="49"/>
      <c r="H831" s="210"/>
    </row>
    <row r="832" spans="1:8" ht="20.25" customHeight="1">
      <c r="A832" s="216">
        <f t="shared" ref="A832" si="64">+A831+0.01</f>
        <v>94.01</v>
      </c>
      <c r="B832" s="88" t="s">
        <v>670</v>
      </c>
      <c r="C832" s="97">
        <v>67.531999999999982</v>
      </c>
      <c r="D832" s="49" t="s">
        <v>61</v>
      </c>
      <c r="E832" s="43"/>
      <c r="F832" s="43"/>
      <c r="G832" s="31"/>
      <c r="H832" s="210"/>
    </row>
    <row r="833" spans="1:8" ht="20.25" customHeight="1">
      <c r="A833" s="212"/>
      <c r="B833" s="88" t="s">
        <v>420</v>
      </c>
      <c r="C833" s="88"/>
      <c r="D833" s="9"/>
      <c r="E833" s="88"/>
      <c r="F833" s="226"/>
      <c r="G833" s="103"/>
      <c r="H833" s="210"/>
    </row>
    <row r="834" spans="1:8" ht="20.25" customHeight="1">
      <c r="A834" s="215">
        <v>95</v>
      </c>
      <c r="B834" s="18" t="s">
        <v>469</v>
      </c>
      <c r="C834" s="97"/>
      <c r="D834" s="49" t="s">
        <v>15</v>
      </c>
      <c r="E834" s="43"/>
      <c r="F834" s="97"/>
      <c r="G834" s="49"/>
      <c r="H834" s="210"/>
    </row>
    <row r="835" spans="1:8" ht="20.25" customHeight="1">
      <c r="A835" s="216">
        <f t="shared" ref="A835:A839" si="65">+A834+0.01</f>
        <v>95.01</v>
      </c>
      <c r="B835" s="88" t="s">
        <v>603</v>
      </c>
      <c r="C835" s="97">
        <v>503.98</v>
      </c>
      <c r="D835" s="49" t="s">
        <v>61</v>
      </c>
      <c r="E835" s="43"/>
      <c r="F835" s="43"/>
      <c r="G835" s="31"/>
      <c r="H835" s="210"/>
    </row>
    <row r="836" spans="1:8" ht="20.25" customHeight="1">
      <c r="A836" s="216">
        <f t="shared" si="65"/>
        <v>95.02000000000001</v>
      </c>
      <c r="B836" s="88" t="s">
        <v>678</v>
      </c>
      <c r="C836" s="97">
        <v>251.41199999999998</v>
      </c>
      <c r="D836" s="49" t="s">
        <v>61</v>
      </c>
      <c r="E836" s="43"/>
      <c r="F836" s="43"/>
      <c r="G836" s="31"/>
      <c r="H836" s="210"/>
    </row>
    <row r="837" spans="1:8" ht="20.25" customHeight="1">
      <c r="A837" s="216">
        <f>+A836+0.01</f>
        <v>95.030000000000015</v>
      </c>
      <c r="B837" s="88" t="s">
        <v>679</v>
      </c>
      <c r="C837" s="97">
        <v>67.531999999999982</v>
      </c>
      <c r="D837" s="49" t="s">
        <v>61</v>
      </c>
      <c r="E837" s="43"/>
      <c r="F837" s="43"/>
      <c r="G837" s="31"/>
      <c r="H837" s="210"/>
    </row>
    <row r="838" spans="1:8" ht="20.25" customHeight="1">
      <c r="A838" s="216">
        <f t="shared" si="65"/>
        <v>95.04000000000002</v>
      </c>
      <c r="B838" s="88" t="s">
        <v>115</v>
      </c>
      <c r="C838" s="97">
        <v>503.98</v>
      </c>
      <c r="D838" s="49" t="s">
        <v>61</v>
      </c>
      <c r="E838" s="43"/>
      <c r="F838" s="43"/>
      <c r="G838" s="31"/>
      <c r="H838" s="210"/>
    </row>
    <row r="839" spans="1:8" ht="20.25" customHeight="1">
      <c r="A839" s="216">
        <f t="shared" si="65"/>
        <v>95.050000000000026</v>
      </c>
      <c r="B839" s="88" t="s">
        <v>650</v>
      </c>
      <c r="C839" s="97">
        <v>692.36</v>
      </c>
      <c r="D839" s="49" t="s">
        <v>68</v>
      </c>
      <c r="E839" s="43"/>
      <c r="F839" s="43"/>
      <c r="G839" s="31"/>
      <c r="H839" s="210"/>
    </row>
    <row r="840" spans="1:8" ht="20.25" customHeight="1">
      <c r="A840" s="212"/>
      <c r="B840" s="88" t="s">
        <v>420</v>
      </c>
      <c r="C840" s="88"/>
      <c r="D840" s="9"/>
      <c r="E840" s="88"/>
      <c r="F840" s="226"/>
      <c r="G840" s="103"/>
      <c r="H840" s="210"/>
    </row>
    <row r="841" spans="1:8" ht="20.25" customHeight="1">
      <c r="A841" s="215">
        <v>96</v>
      </c>
      <c r="B841" s="18" t="s">
        <v>76</v>
      </c>
      <c r="C841" s="97"/>
      <c r="D841" s="49" t="s">
        <v>15</v>
      </c>
      <c r="E841" s="43"/>
      <c r="F841" s="97"/>
      <c r="G841" s="49"/>
      <c r="H841" s="210"/>
    </row>
    <row r="842" spans="1:8" ht="20.25" customHeight="1">
      <c r="A842" s="216">
        <f t="shared" ref="A842:A843" si="66">+A841+0.01</f>
        <v>96.01</v>
      </c>
      <c r="B842" s="88" t="s">
        <v>680</v>
      </c>
      <c r="C842" s="97">
        <v>1</v>
      </c>
      <c r="D842" s="49" t="s">
        <v>229</v>
      </c>
      <c r="E842" s="43"/>
      <c r="F842" s="43"/>
      <c r="G842" s="31"/>
      <c r="H842" s="210"/>
    </row>
    <row r="843" spans="1:8" ht="20.25" customHeight="1">
      <c r="A843" s="216">
        <f t="shared" si="66"/>
        <v>96.02000000000001</v>
      </c>
      <c r="B843" s="88" t="s">
        <v>681</v>
      </c>
      <c r="C843" s="97">
        <v>1</v>
      </c>
      <c r="D843" s="49" t="s">
        <v>229</v>
      </c>
      <c r="E843" s="43"/>
      <c r="F843" s="43"/>
      <c r="G843" s="31"/>
      <c r="H843" s="210"/>
    </row>
    <row r="844" spans="1:8" ht="20.25" customHeight="1">
      <c r="A844" s="212"/>
      <c r="B844" s="88" t="s">
        <v>420</v>
      </c>
      <c r="C844" s="88"/>
      <c r="D844" s="9"/>
      <c r="E844" s="88"/>
      <c r="F844" s="226"/>
      <c r="G844" s="103"/>
      <c r="H844" s="210"/>
    </row>
    <row r="845" spans="1:8" ht="20.25" customHeight="1">
      <c r="A845" s="215">
        <v>97</v>
      </c>
      <c r="B845" s="18" t="s">
        <v>78</v>
      </c>
      <c r="C845" s="97"/>
      <c r="D845" s="49"/>
      <c r="E845" s="43"/>
      <c r="F845" s="97"/>
      <c r="G845" s="49"/>
      <c r="H845" s="210"/>
    </row>
    <row r="846" spans="1:8" ht="20.25" customHeight="1">
      <c r="A846" s="216">
        <f t="shared" ref="A846:A848" si="67">+A845+0.01</f>
        <v>97.01</v>
      </c>
      <c r="B846" s="121" t="s">
        <v>682</v>
      </c>
      <c r="C846" s="97">
        <v>2.75</v>
      </c>
      <c r="D846" s="49" t="s">
        <v>11</v>
      </c>
      <c r="E846" s="43"/>
      <c r="F846" s="43"/>
      <c r="G846" s="31"/>
      <c r="H846" s="210"/>
    </row>
    <row r="847" spans="1:8" ht="20.25" customHeight="1">
      <c r="A847" s="216">
        <f t="shared" si="67"/>
        <v>97.02000000000001</v>
      </c>
      <c r="B847" s="121" t="s">
        <v>683</v>
      </c>
      <c r="C847" s="97">
        <v>2.0350000000000001</v>
      </c>
      <c r="D847" s="49" t="s">
        <v>11</v>
      </c>
      <c r="E847" s="43"/>
      <c r="F847" s="43"/>
      <c r="G847" s="31"/>
      <c r="H847" s="210"/>
    </row>
    <row r="848" spans="1:8" ht="20.25" customHeight="1">
      <c r="A848" s="216">
        <f t="shared" si="67"/>
        <v>97.030000000000015</v>
      </c>
      <c r="B848" s="121" t="s">
        <v>684</v>
      </c>
      <c r="C848" s="97">
        <v>1.32</v>
      </c>
      <c r="D848" s="49" t="s">
        <v>11</v>
      </c>
      <c r="E848" s="43"/>
      <c r="F848" s="43"/>
      <c r="G848" s="31"/>
      <c r="H848" s="210"/>
    </row>
    <row r="849" spans="1:8" ht="20.25" customHeight="1">
      <c r="A849" s="212"/>
      <c r="B849" s="88" t="s">
        <v>420</v>
      </c>
      <c r="C849" s="88"/>
      <c r="D849" s="9"/>
      <c r="E849" s="88"/>
      <c r="F849" s="226"/>
      <c r="G849" s="103"/>
      <c r="H849" s="210"/>
    </row>
    <row r="850" spans="1:8" ht="20.25" customHeight="1">
      <c r="A850" s="215">
        <v>98</v>
      </c>
      <c r="B850" s="18" t="s">
        <v>82</v>
      </c>
      <c r="C850" s="97"/>
      <c r="D850" s="49" t="s">
        <v>15</v>
      </c>
      <c r="E850" s="43"/>
      <c r="F850" s="97"/>
      <c r="G850" s="49"/>
      <c r="H850" s="210"/>
    </row>
    <row r="851" spans="1:8" ht="20.25" customHeight="1">
      <c r="A851" s="216">
        <f t="shared" ref="A851:A853" si="68">+A850+0.01</f>
        <v>98.01</v>
      </c>
      <c r="B851" s="88" t="s">
        <v>174</v>
      </c>
      <c r="C851" s="97">
        <v>822.92399999999998</v>
      </c>
      <c r="D851" s="49" t="s">
        <v>11</v>
      </c>
      <c r="E851" s="43"/>
      <c r="F851" s="43"/>
      <c r="G851" s="31"/>
      <c r="H851" s="210"/>
    </row>
    <row r="852" spans="1:8" ht="20.25" customHeight="1">
      <c r="A852" s="444">
        <f t="shared" si="68"/>
        <v>98.02000000000001</v>
      </c>
      <c r="B852" s="432" t="s">
        <v>84</v>
      </c>
      <c r="C852" s="433">
        <v>727.00200000000007</v>
      </c>
      <c r="D852" s="434" t="s">
        <v>11</v>
      </c>
      <c r="E852" s="43"/>
      <c r="F852" s="43"/>
      <c r="G852" s="31"/>
      <c r="H852" s="210"/>
    </row>
    <row r="853" spans="1:8" ht="20.25" customHeight="1">
      <c r="A853" s="216">
        <f t="shared" si="68"/>
        <v>98.030000000000015</v>
      </c>
      <c r="B853" s="88" t="s">
        <v>85</v>
      </c>
      <c r="C853" s="97">
        <v>95.921999999999983</v>
      </c>
      <c r="D853" s="49" t="s">
        <v>11</v>
      </c>
      <c r="E853" s="43"/>
      <c r="F853" s="43"/>
      <c r="G853" s="31"/>
      <c r="H853" s="210"/>
    </row>
    <row r="854" spans="1:8" ht="20.25" customHeight="1">
      <c r="A854" s="212"/>
      <c r="B854" s="88" t="s">
        <v>420</v>
      </c>
      <c r="C854" s="88"/>
      <c r="D854" s="9"/>
      <c r="E854" s="88"/>
      <c r="F854" s="226"/>
      <c r="G854" s="103"/>
      <c r="H854" s="210"/>
    </row>
    <row r="855" spans="1:8" ht="20.25" customHeight="1">
      <c r="A855" s="215">
        <v>99</v>
      </c>
      <c r="B855" s="18" t="s">
        <v>522</v>
      </c>
      <c r="C855" s="97"/>
      <c r="D855" s="49" t="s">
        <v>15</v>
      </c>
      <c r="E855" s="43"/>
      <c r="F855" s="97"/>
      <c r="G855" s="49"/>
      <c r="H855" s="210"/>
    </row>
    <row r="856" spans="1:8" ht="20.25" customHeight="1">
      <c r="A856" s="216">
        <f t="shared" ref="A856:A859" si="69">+A855+0.01</f>
        <v>99.01</v>
      </c>
      <c r="B856" s="88" t="s">
        <v>685</v>
      </c>
      <c r="C856" s="97">
        <v>351.8</v>
      </c>
      <c r="D856" s="49" t="s">
        <v>11</v>
      </c>
      <c r="E856" s="43"/>
      <c r="F856" s="43"/>
      <c r="G856" s="31"/>
      <c r="H856" s="210"/>
    </row>
    <row r="857" spans="1:8" ht="20.25" customHeight="1">
      <c r="A857" s="216">
        <f t="shared" si="69"/>
        <v>99.02000000000001</v>
      </c>
      <c r="B857" s="88" t="s">
        <v>686</v>
      </c>
      <c r="C857" s="97">
        <v>241.95</v>
      </c>
      <c r="D857" s="49" t="s">
        <v>68</v>
      </c>
      <c r="E857" s="43"/>
      <c r="F857" s="43"/>
      <c r="G857" s="31"/>
      <c r="H857" s="210"/>
    </row>
    <row r="858" spans="1:8" ht="20.25" customHeight="1">
      <c r="A858" s="216">
        <f t="shared" si="69"/>
        <v>99.030000000000015</v>
      </c>
      <c r="B858" s="88" t="s">
        <v>606</v>
      </c>
      <c r="C858" s="97">
        <v>91.94</v>
      </c>
      <c r="D858" s="49" t="s">
        <v>11</v>
      </c>
      <c r="E858" s="43"/>
      <c r="F858" s="43"/>
      <c r="G858" s="31"/>
      <c r="H858" s="210"/>
    </row>
    <row r="859" spans="1:8" ht="30">
      <c r="A859" s="216">
        <f t="shared" si="69"/>
        <v>99.04000000000002</v>
      </c>
      <c r="B859" s="38" t="s">
        <v>523</v>
      </c>
      <c r="C859" s="97">
        <v>399.5</v>
      </c>
      <c r="D859" s="49" t="s">
        <v>11</v>
      </c>
      <c r="E859" s="43"/>
      <c r="F859" s="43"/>
      <c r="G859" s="31"/>
      <c r="H859" s="210"/>
    </row>
    <row r="860" spans="1:8" ht="20.25" customHeight="1">
      <c r="A860" s="212"/>
      <c r="B860" s="88" t="s">
        <v>420</v>
      </c>
      <c r="C860" s="88"/>
      <c r="D860" s="9"/>
      <c r="E860" s="88"/>
      <c r="F860" s="226"/>
      <c r="G860" s="103"/>
      <c r="H860" s="210"/>
    </row>
    <row r="861" spans="1:8" ht="20.25" customHeight="1">
      <c r="A861" s="224"/>
      <c r="B861" s="88"/>
      <c r="C861" s="88"/>
      <c r="D861" s="9"/>
      <c r="E861" s="88"/>
      <c r="F861" s="103"/>
      <c r="G861" s="101"/>
      <c r="H861" s="210"/>
    </row>
    <row r="862" spans="1:8" ht="20.25" customHeight="1">
      <c r="A862" s="225"/>
      <c r="B862" s="18" t="s">
        <v>693</v>
      </c>
      <c r="C862" s="18"/>
      <c r="D862" s="89"/>
      <c r="E862" s="18"/>
      <c r="F862" s="226"/>
      <c r="G862" s="103"/>
      <c r="H862" s="210"/>
    </row>
    <row r="863" spans="1:8" ht="20.25" customHeight="1">
      <c r="A863" s="225"/>
      <c r="B863" s="18"/>
      <c r="C863" s="18"/>
      <c r="D863" s="89"/>
      <c r="E863" s="18"/>
      <c r="F863" s="226"/>
      <c r="G863" s="103"/>
      <c r="H863" s="210"/>
    </row>
    <row r="864" spans="1:8" ht="20.25" customHeight="1">
      <c r="A864" s="215">
        <v>100</v>
      </c>
      <c r="B864" s="44" t="s">
        <v>687</v>
      </c>
      <c r="C864" s="97"/>
      <c r="D864" s="49"/>
      <c r="E864" s="43"/>
      <c r="F864" s="97"/>
      <c r="G864" s="49"/>
      <c r="H864" s="210"/>
    </row>
    <row r="865" spans="1:8" ht="45">
      <c r="A865" s="216">
        <f t="shared" ref="A865" si="70">+A864+0.01</f>
        <v>100.01</v>
      </c>
      <c r="B865" s="117" t="s">
        <v>1209</v>
      </c>
      <c r="C865" s="97">
        <v>4</v>
      </c>
      <c r="D865" s="49" t="s">
        <v>229</v>
      </c>
      <c r="E865" s="43"/>
      <c r="F865" s="43"/>
      <c r="G865" s="31"/>
      <c r="H865" s="210"/>
    </row>
    <row r="866" spans="1:8" ht="20.25" customHeight="1">
      <c r="A866" s="212"/>
      <c r="B866" s="18" t="s">
        <v>696</v>
      </c>
      <c r="C866" s="18"/>
      <c r="D866" s="89"/>
      <c r="E866" s="18"/>
      <c r="F866" s="226"/>
      <c r="G866" s="103"/>
      <c r="H866" s="210"/>
    </row>
    <row r="867" spans="1:8" ht="20.25" customHeight="1">
      <c r="A867" s="224"/>
      <c r="B867" s="18"/>
      <c r="C867" s="18"/>
      <c r="D867" s="89"/>
      <c r="E867" s="18"/>
      <c r="F867" s="103"/>
      <c r="G867" s="101"/>
      <c r="H867" s="210"/>
    </row>
    <row r="868" spans="1:8" ht="20.25" customHeight="1" thickBot="1">
      <c r="A868" s="353"/>
      <c r="B868" s="278" t="s">
        <v>695</v>
      </c>
      <c r="C868" s="278"/>
      <c r="D868" s="354"/>
      <c r="E868" s="278"/>
      <c r="F868" s="310"/>
      <c r="G868" s="355"/>
      <c r="H868" s="266"/>
    </row>
    <row r="869" spans="1:8" ht="20.25" customHeight="1">
      <c r="A869" s="328"/>
      <c r="B869" s="283"/>
      <c r="C869" s="283"/>
      <c r="D869" s="356"/>
      <c r="E869" s="283"/>
      <c r="F869" s="304"/>
      <c r="G869" s="299"/>
      <c r="H869" s="273"/>
    </row>
    <row r="870" spans="1:8" ht="20.25" customHeight="1">
      <c r="A870" s="215">
        <v>101</v>
      </c>
      <c r="B870" s="44" t="s">
        <v>1210</v>
      </c>
      <c r="C870" s="97"/>
      <c r="D870" s="49"/>
      <c r="E870" s="43"/>
      <c r="F870" s="97"/>
      <c r="G870" s="49"/>
      <c r="H870" s="210"/>
    </row>
    <row r="871" spans="1:8" ht="105.75">
      <c r="A871" s="216">
        <f t="shared" ref="A871:A885" si="71">+A870+0.01</f>
        <v>101.01</v>
      </c>
      <c r="B871" s="127" t="s">
        <v>1211</v>
      </c>
      <c r="C871" s="97">
        <v>2</v>
      </c>
      <c r="D871" s="49" t="s">
        <v>229</v>
      </c>
      <c r="E871" s="43"/>
      <c r="F871" s="43"/>
      <c r="G871" s="31"/>
      <c r="H871" s="210"/>
    </row>
    <row r="872" spans="1:8" ht="105.75">
      <c r="A872" s="216">
        <f t="shared" si="71"/>
        <v>101.02000000000001</v>
      </c>
      <c r="B872" s="127" t="s">
        <v>1212</v>
      </c>
      <c r="C872" s="97">
        <v>2</v>
      </c>
      <c r="D872" s="49" t="s">
        <v>229</v>
      </c>
      <c r="E872" s="43"/>
      <c r="F872" s="43"/>
      <c r="G872" s="31"/>
      <c r="H872" s="210"/>
    </row>
    <row r="873" spans="1:8" ht="60.75">
      <c r="A873" s="216">
        <f t="shared" si="71"/>
        <v>101.03000000000002</v>
      </c>
      <c r="B873" s="127" t="s">
        <v>1213</v>
      </c>
      <c r="C873" s="97">
        <v>5</v>
      </c>
      <c r="D873" s="49" t="s">
        <v>229</v>
      </c>
      <c r="E873" s="43"/>
      <c r="F873" s="43"/>
      <c r="G873" s="31"/>
      <c r="H873" s="210"/>
    </row>
    <row r="874" spans="1:8" ht="60.75">
      <c r="A874" s="216">
        <f t="shared" si="71"/>
        <v>101.04000000000002</v>
      </c>
      <c r="B874" s="127" t="s">
        <v>1214</v>
      </c>
      <c r="C874" s="97">
        <v>31</v>
      </c>
      <c r="D874" s="49" t="s">
        <v>229</v>
      </c>
      <c r="E874" s="43"/>
      <c r="F874" s="43"/>
      <c r="G874" s="31"/>
      <c r="H874" s="210"/>
    </row>
    <row r="875" spans="1:8" ht="45.75">
      <c r="A875" s="216">
        <f t="shared" si="71"/>
        <v>101.05000000000003</v>
      </c>
      <c r="B875" s="127" t="s">
        <v>1215</v>
      </c>
      <c r="C875" s="97">
        <v>8</v>
      </c>
      <c r="D875" s="49" t="s">
        <v>229</v>
      </c>
      <c r="E875" s="43"/>
      <c r="F875" s="43"/>
      <c r="G875" s="31"/>
      <c r="H875" s="210"/>
    </row>
    <row r="876" spans="1:8" ht="60.75">
      <c r="A876" s="216">
        <f t="shared" si="71"/>
        <v>101.06000000000003</v>
      </c>
      <c r="B876" s="127" t="s">
        <v>1216</v>
      </c>
      <c r="C876" s="97">
        <v>69</v>
      </c>
      <c r="D876" s="49" t="s">
        <v>229</v>
      </c>
      <c r="E876" s="43"/>
      <c r="F876" s="43"/>
      <c r="G876" s="31"/>
      <c r="H876" s="210"/>
    </row>
    <row r="877" spans="1:8" ht="60.75">
      <c r="A877" s="216">
        <f t="shared" si="71"/>
        <v>101.07000000000004</v>
      </c>
      <c r="B877" s="127" t="s">
        <v>144</v>
      </c>
      <c r="C877" s="97">
        <v>33</v>
      </c>
      <c r="D877" s="49" t="s">
        <v>229</v>
      </c>
      <c r="E877" s="43"/>
      <c r="F877" s="43"/>
      <c r="G877" s="31"/>
      <c r="H877" s="210"/>
    </row>
    <row r="878" spans="1:8" ht="45.75">
      <c r="A878" s="216">
        <f t="shared" si="71"/>
        <v>101.08000000000004</v>
      </c>
      <c r="B878" s="127" t="s">
        <v>1167</v>
      </c>
      <c r="C878" s="97">
        <v>10</v>
      </c>
      <c r="D878" s="49" t="s">
        <v>229</v>
      </c>
      <c r="E878" s="43"/>
      <c r="F878" s="43"/>
      <c r="G878" s="31"/>
      <c r="H878" s="210"/>
    </row>
    <row r="879" spans="1:8" ht="60.75">
      <c r="A879" s="216">
        <f t="shared" si="71"/>
        <v>101.09000000000005</v>
      </c>
      <c r="B879" s="127" t="s">
        <v>1169</v>
      </c>
      <c r="C879" s="97">
        <v>3</v>
      </c>
      <c r="D879" s="49" t="s">
        <v>229</v>
      </c>
      <c r="E879" s="43"/>
      <c r="F879" s="43"/>
      <c r="G879" s="31"/>
      <c r="H879" s="210"/>
    </row>
    <row r="880" spans="1:8" ht="60.75">
      <c r="A880" s="216">
        <f t="shared" si="71"/>
        <v>101.10000000000005</v>
      </c>
      <c r="B880" s="127" t="s">
        <v>1170</v>
      </c>
      <c r="C880" s="97">
        <v>9</v>
      </c>
      <c r="D880" s="49" t="s">
        <v>229</v>
      </c>
      <c r="E880" s="43"/>
      <c r="F880" s="43"/>
      <c r="G880" s="31"/>
      <c r="H880" s="210"/>
    </row>
    <row r="881" spans="1:9" ht="45.75">
      <c r="A881" s="216">
        <f t="shared" si="71"/>
        <v>101.11000000000006</v>
      </c>
      <c r="B881" s="127" t="s">
        <v>145</v>
      </c>
      <c r="C881" s="97">
        <v>13</v>
      </c>
      <c r="D881" s="49" t="s">
        <v>229</v>
      </c>
      <c r="E881" s="43"/>
      <c r="F881" s="43"/>
      <c r="G881" s="31"/>
      <c r="H881" s="210"/>
    </row>
    <row r="882" spans="1:9" ht="45.75">
      <c r="A882" s="216">
        <f t="shared" si="71"/>
        <v>101.12000000000006</v>
      </c>
      <c r="B882" s="127" t="s">
        <v>1171</v>
      </c>
      <c r="C882" s="97">
        <v>4</v>
      </c>
      <c r="D882" s="49" t="s">
        <v>229</v>
      </c>
      <c r="E882" s="43"/>
      <c r="F882" s="43"/>
      <c r="G882" s="31"/>
      <c r="H882" s="210"/>
    </row>
    <row r="883" spans="1:9" ht="45.75">
      <c r="A883" s="216">
        <f t="shared" si="71"/>
        <v>101.13000000000007</v>
      </c>
      <c r="B883" s="127" t="s">
        <v>146</v>
      </c>
      <c r="C883" s="97">
        <v>2</v>
      </c>
      <c r="D883" s="49" t="s">
        <v>229</v>
      </c>
      <c r="E883" s="43"/>
      <c r="F883" s="43"/>
      <c r="G883" s="31"/>
      <c r="H883" s="210"/>
    </row>
    <row r="884" spans="1:9" ht="75.75">
      <c r="A884" s="216">
        <f>+A883+0.01</f>
        <v>101.14000000000007</v>
      </c>
      <c r="B884" s="127" t="s">
        <v>1172</v>
      </c>
      <c r="C884" s="97">
        <v>1</v>
      </c>
      <c r="D884" s="49" t="s">
        <v>229</v>
      </c>
      <c r="E884" s="43"/>
      <c r="F884" s="43"/>
      <c r="G884" s="31"/>
      <c r="H884" s="210"/>
    </row>
    <row r="885" spans="1:9" ht="75.75">
      <c r="A885" s="216">
        <f t="shared" si="71"/>
        <v>101.15000000000008</v>
      </c>
      <c r="B885" s="127" t="s">
        <v>1217</v>
      </c>
      <c r="C885" s="97">
        <v>2</v>
      </c>
      <c r="D885" s="49" t="s">
        <v>229</v>
      </c>
      <c r="E885" s="43"/>
      <c r="F885" s="43"/>
      <c r="G885" s="31"/>
      <c r="H885" s="210"/>
    </row>
    <row r="886" spans="1:9" ht="20.25" customHeight="1">
      <c r="A886" s="225"/>
      <c r="B886" s="18" t="s">
        <v>1218</v>
      </c>
      <c r="C886" s="18"/>
      <c r="D886" s="89"/>
      <c r="E886" s="18"/>
      <c r="F886" s="100"/>
      <c r="G886" s="101"/>
      <c r="H886" s="210"/>
    </row>
    <row r="887" spans="1:9" ht="20.25" customHeight="1">
      <c r="A887" s="212"/>
      <c r="B887" s="128"/>
      <c r="C887" s="97"/>
      <c r="D887" s="49"/>
      <c r="E887" s="43"/>
      <c r="F887" s="97"/>
      <c r="G887" s="49"/>
      <c r="H887" s="210"/>
    </row>
    <row r="888" spans="1:9" ht="20.25" customHeight="1">
      <c r="A888" s="215">
        <v>102</v>
      </c>
      <c r="B888" s="18" t="s">
        <v>1219</v>
      </c>
      <c r="C888" s="97"/>
      <c r="D888" s="49"/>
      <c r="E888" s="97"/>
      <c r="F888" s="43"/>
      <c r="G888" s="31"/>
      <c r="H888" s="210"/>
    </row>
    <row r="889" spans="1:9" ht="57">
      <c r="A889" s="216">
        <f>A888+0.01</f>
        <v>102.01</v>
      </c>
      <c r="B889" s="46" t="s">
        <v>1220</v>
      </c>
      <c r="C889" s="47">
        <v>527</v>
      </c>
      <c r="D889" s="51" t="s">
        <v>353</v>
      </c>
      <c r="E889" s="43"/>
      <c r="F889" s="43"/>
      <c r="G889" s="31"/>
      <c r="H889" s="210"/>
      <c r="I889" s="78" t="str">
        <f>LOWER(B889)</f>
        <v>alimentador desde el panel board principal hasta el panel edificio reflexión, formado por: 3 conductor # 2 thhn (1/fases)(p), 1 conductor # 4 thhn (n), 1 conductor # 6 thhn (t), en 1 tuberías pvc de 2".</v>
      </c>
    </row>
    <row r="890" spans="1:9" ht="20.25" customHeight="1" thickBot="1">
      <c r="A890" s="260">
        <f>A889+0.01</f>
        <v>102.02000000000001</v>
      </c>
      <c r="B890" s="300" t="s">
        <v>354</v>
      </c>
      <c r="C890" s="357">
        <v>6</v>
      </c>
      <c r="D890" s="358" t="s">
        <v>797</v>
      </c>
      <c r="E890" s="264"/>
      <c r="F890" s="264"/>
      <c r="G890" s="265"/>
      <c r="H890" s="266"/>
    </row>
    <row r="891" spans="1:9" ht="20.25" customHeight="1">
      <c r="A891" s="275"/>
      <c r="B891" s="283" t="s">
        <v>1221</v>
      </c>
      <c r="C891" s="283"/>
      <c r="D891" s="283"/>
      <c r="E891" s="283"/>
      <c r="F891" s="286"/>
      <c r="G891" s="287"/>
      <c r="H891" s="273"/>
    </row>
    <row r="892" spans="1:9" ht="20.25" customHeight="1">
      <c r="A892" s="212"/>
      <c r="B892" s="88"/>
      <c r="C892" s="97"/>
      <c r="D892" s="97"/>
      <c r="E892" s="97"/>
      <c r="F892" s="43"/>
      <c r="G892" s="31"/>
      <c r="H892" s="210"/>
    </row>
    <row r="893" spans="1:9" ht="20.25" customHeight="1">
      <c r="A893" s="218"/>
      <c r="B893" s="18" t="s">
        <v>601</v>
      </c>
      <c r="C893" s="18"/>
      <c r="D893" s="18"/>
      <c r="E893" s="18"/>
      <c r="F893" s="100"/>
      <c r="G893" s="108"/>
      <c r="H893" s="210"/>
      <c r="I893" s="109"/>
    </row>
    <row r="894" spans="1:9" ht="20.25" customHeight="1">
      <c r="A894" s="224"/>
      <c r="B894" s="128"/>
      <c r="C894" s="97"/>
      <c r="D894" s="97"/>
      <c r="E894" s="43"/>
      <c r="F894" s="97"/>
      <c r="G894" s="49"/>
      <c r="H894" s="210"/>
    </row>
    <row r="895" spans="1:9" ht="20.25" customHeight="1">
      <c r="A895" s="225"/>
      <c r="B895" s="41" t="s">
        <v>694</v>
      </c>
      <c r="C895" s="41"/>
      <c r="D895" s="41"/>
      <c r="E895" s="41"/>
      <c r="F895" s="100"/>
      <c r="G895" s="110"/>
      <c r="H895" s="210"/>
    </row>
    <row r="896" spans="1:9" ht="20.25" customHeight="1">
      <c r="A896" s="224"/>
      <c r="B896" s="88"/>
      <c r="C896" s="97"/>
      <c r="D896" s="97"/>
      <c r="E896" s="97"/>
      <c r="F896" s="97"/>
      <c r="G896" s="49"/>
      <c r="H896" s="210"/>
    </row>
    <row r="897" spans="1:8" ht="20.100000000000001" customHeight="1">
      <c r="A897" s="225"/>
      <c r="B897" s="41" t="s">
        <v>1222</v>
      </c>
      <c r="C897" s="41"/>
      <c r="D897" s="41"/>
      <c r="E897" s="41"/>
      <c r="F897" s="41"/>
      <c r="G897" s="111"/>
      <c r="H897" s="214"/>
    </row>
    <row r="898" spans="1:8" ht="20.25" customHeight="1">
      <c r="A898" s="212"/>
      <c r="B898" s="88"/>
      <c r="C898" s="49"/>
      <c r="D898" s="49"/>
      <c r="E898" s="31"/>
      <c r="F898" s="49"/>
      <c r="G898" s="49"/>
      <c r="H898" s="210"/>
    </row>
    <row r="899" spans="1:8" ht="20.25" customHeight="1">
      <c r="A899" s="227" t="s">
        <v>325</v>
      </c>
      <c r="B899" s="41" t="s">
        <v>1118</v>
      </c>
      <c r="C899" s="18"/>
      <c r="D899" s="18"/>
      <c r="E899" s="18"/>
      <c r="F899" s="18"/>
      <c r="G899" s="18"/>
      <c r="H899" s="210"/>
    </row>
    <row r="900" spans="1:8" ht="20.25" customHeight="1">
      <c r="A900" s="212"/>
      <c r="B900" s="58" t="s">
        <v>241</v>
      </c>
      <c r="C900" s="49"/>
      <c r="D900" s="49"/>
      <c r="E900" s="49"/>
      <c r="F900" s="49"/>
      <c r="G900" s="49"/>
      <c r="H900" s="210"/>
    </row>
    <row r="901" spans="1:8" ht="20.25" customHeight="1">
      <c r="A901" s="215">
        <v>103</v>
      </c>
      <c r="B901" s="58" t="s">
        <v>9</v>
      </c>
      <c r="C901" s="49"/>
      <c r="D901" s="49"/>
      <c r="E901" s="49"/>
      <c r="F901" s="49"/>
      <c r="G901" s="49"/>
      <c r="H901" s="210"/>
    </row>
    <row r="902" spans="1:8" ht="20.25" customHeight="1">
      <c r="A902" s="216">
        <f>A901+0.01</f>
        <v>103.01</v>
      </c>
      <c r="B902" s="38" t="s">
        <v>438</v>
      </c>
      <c r="C902" s="49">
        <v>450</v>
      </c>
      <c r="D902" s="49" t="s">
        <v>13</v>
      </c>
      <c r="E902" s="87"/>
      <c r="F902" s="31"/>
      <c r="G902" s="31"/>
      <c r="H902" s="210"/>
    </row>
    <row r="903" spans="1:8" ht="20.25" customHeight="1">
      <c r="A903" s="225"/>
      <c r="B903" s="88" t="s">
        <v>420</v>
      </c>
      <c r="C903" s="88"/>
      <c r="D903" s="88"/>
      <c r="E903" s="88"/>
      <c r="F903" s="226"/>
      <c r="G903" s="101"/>
      <c r="H903" s="210"/>
    </row>
    <row r="904" spans="1:8" ht="20.25" customHeight="1">
      <c r="A904" s="215">
        <v>104</v>
      </c>
      <c r="B904" s="58" t="s">
        <v>439</v>
      </c>
      <c r="C904" s="49"/>
      <c r="D904" s="49" t="s">
        <v>15</v>
      </c>
      <c r="E904" s="49"/>
      <c r="F904" s="31"/>
      <c r="G904" s="31"/>
      <c r="H904" s="210"/>
    </row>
    <row r="905" spans="1:8" ht="20.25" customHeight="1">
      <c r="A905" s="216">
        <f>+A904+0.01</f>
        <v>104.01</v>
      </c>
      <c r="B905" s="38" t="s">
        <v>18</v>
      </c>
      <c r="C905" s="49">
        <v>168.9</v>
      </c>
      <c r="D905" s="49" t="s">
        <v>17</v>
      </c>
      <c r="E905" s="31"/>
      <c r="F905" s="31"/>
      <c r="G905" s="31"/>
      <c r="H905" s="210"/>
    </row>
    <row r="906" spans="1:8" ht="20.25" customHeight="1">
      <c r="A906" s="216">
        <f t="shared" ref="A906:A908" si="72">+A905+0.01</f>
        <v>104.02000000000001</v>
      </c>
      <c r="B906" s="38" t="s">
        <v>150</v>
      </c>
      <c r="C906" s="49">
        <v>59.783175000000007</v>
      </c>
      <c r="D906" s="49" t="s">
        <v>1016</v>
      </c>
      <c r="E906" s="31"/>
      <c r="F906" s="31"/>
      <c r="G906" s="31"/>
      <c r="H906" s="210"/>
    </row>
    <row r="907" spans="1:8" ht="30">
      <c r="A907" s="216">
        <f t="shared" si="72"/>
        <v>104.03000000000002</v>
      </c>
      <c r="B907" s="38" t="s">
        <v>1015</v>
      </c>
      <c r="C907" s="49">
        <v>69.11</v>
      </c>
      <c r="D907" s="49" t="s">
        <v>273</v>
      </c>
      <c r="E907" s="31"/>
      <c r="F907" s="31"/>
      <c r="G907" s="31"/>
      <c r="H907" s="210"/>
    </row>
    <row r="908" spans="1:8" ht="20.25" customHeight="1">
      <c r="A908" s="216">
        <f t="shared" si="72"/>
        <v>104.04000000000002</v>
      </c>
      <c r="B908" s="38" t="s">
        <v>21</v>
      </c>
      <c r="C908" s="49">
        <v>79.710900000000009</v>
      </c>
      <c r="D908" s="49" t="s">
        <v>17</v>
      </c>
      <c r="E908" s="31"/>
      <c r="F908" s="31"/>
      <c r="G908" s="31"/>
      <c r="H908" s="210"/>
    </row>
    <row r="909" spans="1:8" ht="20.25" customHeight="1">
      <c r="A909" s="225"/>
      <c r="B909" s="88" t="s">
        <v>420</v>
      </c>
      <c r="C909" s="88"/>
      <c r="D909" s="88"/>
      <c r="E909" s="88"/>
      <c r="F909" s="226"/>
      <c r="G909" s="101"/>
      <c r="H909" s="210"/>
    </row>
    <row r="910" spans="1:8" ht="20.25" customHeight="1">
      <c r="A910" s="215">
        <v>105</v>
      </c>
      <c r="B910" s="58" t="s">
        <v>440</v>
      </c>
      <c r="C910" s="49"/>
      <c r="D910" s="49" t="s">
        <v>15</v>
      </c>
      <c r="E910" s="49"/>
      <c r="F910" s="31"/>
      <c r="G910" s="31"/>
      <c r="H910" s="210"/>
    </row>
    <row r="911" spans="1:8" ht="20.25" customHeight="1">
      <c r="A911" s="216">
        <f>+A910+0.01</f>
        <v>105.01</v>
      </c>
      <c r="B911" s="38" t="s">
        <v>441</v>
      </c>
      <c r="C911" s="23">
        <v>8.1820000000000004</v>
      </c>
      <c r="D911" s="49" t="s">
        <v>23</v>
      </c>
      <c r="E911" s="31"/>
      <c r="F911" s="31"/>
      <c r="G911" s="31"/>
      <c r="H911" s="210"/>
    </row>
    <row r="912" spans="1:8" ht="20.25" customHeight="1">
      <c r="A912" s="216">
        <f t="shared" ref="A912:A944" si="73">+A911+0.01</f>
        <v>105.02000000000001</v>
      </c>
      <c r="B912" s="38" t="s">
        <v>24</v>
      </c>
      <c r="C912" s="23">
        <v>3.0080000000000005</v>
      </c>
      <c r="D912" s="49" t="s">
        <v>23</v>
      </c>
      <c r="E912" s="31"/>
      <c r="F912" s="31"/>
      <c r="G912" s="31"/>
      <c r="H912" s="210"/>
    </row>
    <row r="913" spans="1:8" ht="20.25" customHeight="1">
      <c r="A913" s="216">
        <f t="shared" si="73"/>
        <v>105.03000000000002</v>
      </c>
      <c r="B913" s="38" t="s">
        <v>25</v>
      </c>
      <c r="C913" s="23">
        <v>27.648000000000007</v>
      </c>
      <c r="D913" s="49" t="s">
        <v>23</v>
      </c>
      <c r="E913" s="31"/>
      <c r="F913" s="31"/>
      <c r="G913" s="31"/>
      <c r="H913" s="210"/>
    </row>
    <row r="914" spans="1:8" ht="20.25" customHeight="1">
      <c r="A914" s="216">
        <f t="shared" si="73"/>
        <v>105.04000000000002</v>
      </c>
      <c r="B914" s="38" t="s">
        <v>26</v>
      </c>
      <c r="C914" s="23">
        <v>1.2960000000000003</v>
      </c>
      <c r="D914" s="49" t="s">
        <v>23</v>
      </c>
      <c r="E914" s="31"/>
      <c r="F914" s="31"/>
      <c r="G914" s="31"/>
      <c r="H914" s="210"/>
    </row>
    <row r="915" spans="1:8" ht="20.25" customHeight="1">
      <c r="A915" s="216">
        <f t="shared" si="73"/>
        <v>105.05000000000003</v>
      </c>
      <c r="B915" s="38" t="s">
        <v>27</v>
      </c>
      <c r="C915" s="23">
        <v>1.9200000000000004</v>
      </c>
      <c r="D915" s="49" t="s">
        <v>23</v>
      </c>
      <c r="E915" s="31"/>
      <c r="F915" s="31"/>
      <c r="G915" s="31"/>
      <c r="H915" s="210"/>
    </row>
    <row r="916" spans="1:8" ht="20.25" customHeight="1">
      <c r="A916" s="216">
        <f t="shared" si="73"/>
        <v>105.06000000000003</v>
      </c>
      <c r="B916" s="38" t="s">
        <v>34</v>
      </c>
      <c r="C916" s="23">
        <v>0.48</v>
      </c>
      <c r="D916" s="49" t="s">
        <v>23</v>
      </c>
      <c r="E916" s="31"/>
      <c r="F916" s="31"/>
      <c r="G916" s="31"/>
      <c r="H916" s="210"/>
    </row>
    <row r="917" spans="1:8" ht="20.25" customHeight="1">
      <c r="A917" s="216">
        <f t="shared" si="73"/>
        <v>105.07000000000004</v>
      </c>
      <c r="B917" s="38" t="s">
        <v>1017</v>
      </c>
      <c r="C917" s="23">
        <v>3.23</v>
      </c>
      <c r="D917" s="49" t="s">
        <v>23</v>
      </c>
      <c r="E917" s="31"/>
      <c r="F917" s="31"/>
      <c r="G917" s="31"/>
      <c r="H917" s="210"/>
    </row>
    <row r="918" spans="1:8" ht="20.25" customHeight="1">
      <c r="A918" s="216">
        <f t="shared" si="73"/>
        <v>105.08000000000004</v>
      </c>
      <c r="B918" s="38" t="s">
        <v>1018</v>
      </c>
      <c r="C918" s="131">
        <f>(0.35*0.5*(6.9*4*3+3.97*4+4.05*2+3.83*4+4.2+4.25+9.26*4+15.65*2+9.69+5.95))</f>
        <v>37.542749999999998</v>
      </c>
      <c r="D918" s="49" t="s">
        <v>23</v>
      </c>
      <c r="E918" s="31"/>
      <c r="F918" s="31"/>
      <c r="G918" s="31"/>
      <c r="H918" s="210"/>
    </row>
    <row r="919" spans="1:8" ht="20.25" customHeight="1">
      <c r="A919" s="216">
        <f t="shared" si="73"/>
        <v>105.09000000000005</v>
      </c>
      <c r="B919" s="38" t="s">
        <v>442</v>
      </c>
      <c r="C919" s="23">
        <v>4.5044999999999993</v>
      </c>
      <c r="D919" s="49" t="s">
        <v>23</v>
      </c>
      <c r="E919" s="31"/>
      <c r="F919" s="31"/>
      <c r="G919" s="31"/>
      <c r="H919" s="210"/>
    </row>
    <row r="920" spans="1:8" ht="20.25" customHeight="1">
      <c r="A920" s="216">
        <f t="shared" si="73"/>
        <v>105.10000000000005</v>
      </c>
      <c r="B920" s="38" t="s">
        <v>443</v>
      </c>
      <c r="C920" s="23">
        <v>4.5044999999999993</v>
      </c>
      <c r="D920" s="49" t="s">
        <v>23</v>
      </c>
      <c r="E920" s="31"/>
      <c r="F920" s="31"/>
      <c r="G920" s="31"/>
      <c r="H920" s="210"/>
    </row>
    <row r="921" spans="1:8" ht="20.25" customHeight="1">
      <c r="A921" s="216">
        <f t="shared" si="73"/>
        <v>105.11000000000006</v>
      </c>
      <c r="B921" s="38" t="s">
        <v>444</v>
      </c>
      <c r="C921" s="23">
        <v>1.0394999999999999</v>
      </c>
      <c r="D921" s="49" t="s">
        <v>38</v>
      </c>
      <c r="E921" s="31"/>
      <c r="F921" s="31"/>
      <c r="G921" s="31"/>
      <c r="H921" s="210"/>
    </row>
    <row r="922" spans="1:8" ht="20.25" customHeight="1">
      <c r="A922" s="216">
        <f t="shared" si="73"/>
        <v>105.12000000000006</v>
      </c>
      <c r="B922" s="38" t="s">
        <v>445</v>
      </c>
      <c r="C922" s="23">
        <v>0.47162499999999996</v>
      </c>
      <c r="D922" s="49" t="s">
        <v>38</v>
      </c>
      <c r="E922" s="31"/>
      <c r="F922" s="31"/>
      <c r="G922" s="31"/>
      <c r="H922" s="210"/>
    </row>
    <row r="923" spans="1:8" ht="20.25" customHeight="1">
      <c r="A923" s="216">
        <f t="shared" si="73"/>
        <v>105.13000000000007</v>
      </c>
      <c r="B923" s="38" t="s">
        <v>446</v>
      </c>
      <c r="C923" s="23">
        <v>1.6874999999999998</v>
      </c>
      <c r="D923" s="49" t="s">
        <v>38</v>
      </c>
      <c r="E923" s="31"/>
      <c r="F923" s="31"/>
      <c r="G923" s="31"/>
      <c r="H923" s="210"/>
    </row>
    <row r="924" spans="1:8" ht="20.25" customHeight="1">
      <c r="A924" s="216">
        <f t="shared" si="73"/>
        <v>105.14000000000007</v>
      </c>
      <c r="B924" s="38" t="s">
        <v>447</v>
      </c>
      <c r="C924" s="23">
        <v>3.5977500000000004</v>
      </c>
      <c r="D924" s="49" t="s">
        <v>23</v>
      </c>
      <c r="E924" s="31"/>
      <c r="F924" s="31"/>
      <c r="G924" s="31"/>
      <c r="H924" s="210"/>
    </row>
    <row r="925" spans="1:8" ht="20.25" customHeight="1">
      <c r="A925" s="216">
        <f t="shared" si="73"/>
        <v>105.15000000000008</v>
      </c>
      <c r="B925" s="38" t="s">
        <v>448</v>
      </c>
      <c r="C925" s="23">
        <v>7.1955000000000009</v>
      </c>
      <c r="D925" s="49" t="s">
        <v>23</v>
      </c>
      <c r="E925" s="31"/>
      <c r="F925" s="31"/>
      <c r="G925" s="31"/>
      <c r="H925" s="210"/>
    </row>
    <row r="926" spans="1:8" ht="20.25" customHeight="1">
      <c r="A926" s="216">
        <f t="shared" si="73"/>
        <v>105.16000000000008</v>
      </c>
      <c r="B926" s="38" t="s">
        <v>449</v>
      </c>
      <c r="C926" s="23">
        <v>3.5977500000000004</v>
      </c>
      <c r="D926" s="49" t="s">
        <v>23</v>
      </c>
      <c r="E926" s="31"/>
      <c r="F926" s="31"/>
      <c r="G926" s="31"/>
      <c r="H926" s="210"/>
    </row>
    <row r="927" spans="1:8" ht="20.25" customHeight="1">
      <c r="A927" s="216">
        <f t="shared" si="73"/>
        <v>105.17000000000009</v>
      </c>
      <c r="B927" s="38" t="s">
        <v>450</v>
      </c>
      <c r="C927" s="23">
        <v>1.2150000000000001</v>
      </c>
      <c r="D927" s="49" t="s">
        <v>23</v>
      </c>
      <c r="E927" s="31"/>
      <c r="F927" s="31"/>
      <c r="G927" s="31"/>
      <c r="H927" s="210"/>
    </row>
    <row r="928" spans="1:8" ht="20.25" customHeight="1">
      <c r="A928" s="216">
        <f t="shared" si="73"/>
        <v>105.18000000000009</v>
      </c>
      <c r="B928" s="38" t="s">
        <v>451</v>
      </c>
      <c r="C928" s="23">
        <v>1.242</v>
      </c>
      <c r="D928" s="49" t="s">
        <v>23</v>
      </c>
      <c r="E928" s="31"/>
      <c r="F928" s="31"/>
      <c r="G928" s="31"/>
      <c r="H928" s="210"/>
    </row>
    <row r="929" spans="1:8" ht="20.25" customHeight="1">
      <c r="A929" s="216">
        <f t="shared" si="73"/>
        <v>105.1900000000001</v>
      </c>
      <c r="B929" s="38" t="s">
        <v>452</v>
      </c>
      <c r="C929" s="23">
        <v>1.242</v>
      </c>
      <c r="D929" s="49" t="s">
        <v>23</v>
      </c>
      <c r="E929" s="31"/>
      <c r="F929" s="31"/>
      <c r="G929" s="31"/>
      <c r="H929" s="210"/>
    </row>
    <row r="930" spans="1:8" ht="20.25" customHeight="1">
      <c r="A930" s="216">
        <f t="shared" si="73"/>
        <v>105.2000000000001</v>
      </c>
      <c r="B930" s="38" t="s">
        <v>453</v>
      </c>
      <c r="C930" s="23">
        <v>1.242</v>
      </c>
      <c r="D930" s="49" t="s">
        <v>23</v>
      </c>
      <c r="E930" s="31"/>
      <c r="F930" s="31"/>
      <c r="G930" s="31"/>
      <c r="H930" s="210"/>
    </row>
    <row r="931" spans="1:8" ht="20.25" customHeight="1">
      <c r="A931" s="216">
        <f t="shared" si="73"/>
        <v>105.21000000000011</v>
      </c>
      <c r="B931" s="38" t="s">
        <v>454</v>
      </c>
      <c r="C931" s="23">
        <v>0.48600000000000004</v>
      </c>
      <c r="D931" s="49" t="s">
        <v>23</v>
      </c>
      <c r="E931" s="31"/>
      <c r="F931" s="31"/>
      <c r="G931" s="31"/>
      <c r="H931" s="210"/>
    </row>
    <row r="932" spans="1:8" ht="20.25" customHeight="1">
      <c r="A932" s="216">
        <f t="shared" si="73"/>
        <v>105.22000000000011</v>
      </c>
      <c r="B932" s="38" t="s">
        <v>455</v>
      </c>
      <c r="C932" s="23">
        <v>1.2906</v>
      </c>
      <c r="D932" s="49" t="s">
        <v>23</v>
      </c>
      <c r="E932" s="31"/>
      <c r="F932" s="31"/>
      <c r="G932" s="31"/>
      <c r="H932" s="210"/>
    </row>
    <row r="933" spans="1:8" ht="20.25" customHeight="1">
      <c r="A933" s="216">
        <f t="shared" si="73"/>
        <v>105.23000000000012</v>
      </c>
      <c r="B933" s="38" t="s">
        <v>456</v>
      </c>
      <c r="C933" s="23">
        <v>1.2960000000000003</v>
      </c>
      <c r="D933" s="49" t="s">
        <v>23</v>
      </c>
      <c r="E933" s="31"/>
      <c r="F933" s="31"/>
      <c r="G933" s="31"/>
      <c r="H933" s="210"/>
    </row>
    <row r="934" spans="1:8" ht="20.25" customHeight="1">
      <c r="A934" s="216">
        <f t="shared" si="73"/>
        <v>105.24000000000012</v>
      </c>
      <c r="B934" s="38" t="s">
        <v>457</v>
      </c>
      <c r="C934" s="23">
        <v>1.2960000000000003</v>
      </c>
      <c r="D934" s="49" t="s">
        <v>23</v>
      </c>
      <c r="E934" s="31"/>
      <c r="F934" s="31"/>
      <c r="G934" s="31"/>
      <c r="H934" s="210"/>
    </row>
    <row r="935" spans="1:8" ht="20.25" customHeight="1">
      <c r="A935" s="216">
        <f t="shared" si="73"/>
        <v>105.25000000000013</v>
      </c>
      <c r="B935" s="38" t="s">
        <v>458</v>
      </c>
      <c r="C935" s="23">
        <v>2.1046499999999999</v>
      </c>
      <c r="D935" s="49" t="s">
        <v>23</v>
      </c>
      <c r="E935" s="31"/>
      <c r="F935" s="31"/>
      <c r="G935" s="31"/>
      <c r="H935" s="210"/>
    </row>
    <row r="936" spans="1:8" ht="20.25" customHeight="1">
      <c r="A936" s="216">
        <f t="shared" si="73"/>
        <v>105.26000000000013</v>
      </c>
      <c r="B936" s="38" t="s">
        <v>459</v>
      </c>
      <c r="C936" s="23">
        <v>0.7843500000000001</v>
      </c>
      <c r="D936" s="49" t="s">
        <v>23</v>
      </c>
      <c r="E936" s="31"/>
      <c r="F936" s="31"/>
      <c r="G936" s="31"/>
      <c r="H936" s="210"/>
    </row>
    <row r="937" spans="1:8" ht="20.25" customHeight="1">
      <c r="A937" s="216">
        <f t="shared" si="73"/>
        <v>105.27000000000014</v>
      </c>
      <c r="B937" s="38" t="s">
        <v>460</v>
      </c>
      <c r="C937" s="23">
        <v>0.76005</v>
      </c>
      <c r="D937" s="49" t="s">
        <v>23</v>
      </c>
      <c r="E937" s="31"/>
      <c r="F937" s="31"/>
      <c r="G937" s="31"/>
      <c r="H937" s="210"/>
    </row>
    <row r="938" spans="1:8" ht="20.25" customHeight="1">
      <c r="A938" s="216">
        <f t="shared" si="73"/>
        <v>105.28000000000014</v>
      </c>
      <c r="B938" s="38" t="s">
        <v>461</v>
      </c>
      <c r="C938" s="23">
        <v>0.56700000000000006</v>
      </c>
      <c r="D938" s="49" t="s">
        <v>23</v>
      </c>
      <c r="E938" s="31"/>
      <c r="F938" s="31"/>
      <c r="G938" s="31"/>
      <c r="H938" s="210"/>
    </row>
    <row r="939" spans="1:8" ht="20.25" customHeight="1">
      <c r="A939" s="216">
        <f t="shared" si="73"/>
        <v>105.29000000000015</v>
      </c>
      <c r="B939" s="38" t="s">
        <v>462</v>
      </c>
      <c r="C939" s="23">
        <v>0.5129999999999999</v>
      </c>
      <c r="D939" s="49" t="s">
        <v>23</v>
      </c>
      <c r="E939" s="31"/>
      <c r="F939" s="31"/>
      <c r="G939" s="31"/>
      <c r="H939" s="210"/>
    </row>
    <row r="940" spans="1:8" ht="20.25" customHeight="1">
      <c r="A940" s="216">
        <f t="shared" si="73"/>
        <v>105.30000000000015</v>
      </c>
      <c r="B940" s="38" t="s">
        <v>463</v>
      </c>
      <c r="C940" s="23">
        <v>3.3592499999999994</v>
      </c>
      <c r="D940" s="49" t="s">
        <v>23</v>
      </c>
      <c r="E940" s="31"/>
      <c r="F940" s="31"/>
      <c r="G940" s="31"/>
      <c r="H940" s="210"/>
    </row>
    <row r="941" spans="1:8" ht="30">
      <c r="A941" s="216">
        <f t="shared" si="73"/>
        <v>105.31000000000016</v>
      </c>
      <c r="B941" s="38" t="s">
        <v>464</v>
      </c>
      <c r="C941" s="23">
        <v>4.5131249999999996</v>
      </c>
      <c r="D941" s="49" t="s">
        <v>23</v>
      </c>
      <c r="E941" s="31"/>
      <c r="F941" s="31"/>
      <c r="G941" s="31"/>
      <c r="H941" s="210"/>
    </row>
    <row r="942" spans="1:8" ht="20.25" customHeight="1">
      <c r="A942" s="216">
        <f t="shared" si="73"/>
        <v>105.32000000000016</v>
      </c>
      <c r="B942" s="38" t="s">
        <v>465</v>
      </c>
      <c r="C942" s="23">
        <v>56.25</v>
      </c>
      <c r="D942" s="49" t="s">
        <v>23</v>
      </c>
      <c r="E942" s="31"/>
      <c r="F942" s="31"/>
      <c r="G942" s="31"/>
      <c r="H942" s="210"/>
    </row>
    <row r="943" spans="1:8" ht="20.25" customHeight="1">
      <c r="A943" s="216">
        <f t="shared" si="73"/>
        <v>105.33000000000017</v>
      </c>
      <c r="B943" s="38" t="s">
        <v>55</v>
      </c>
      <c r="C943" s="23">
        <v>36.6</v>
      </c>
      <c r="D943" s="49" t="s">
        <v>91</v>
      </c>
      <c r="E943" s="31"/>
      <c r="F943" s="31"/>
      <c r="G943" s="31"/>
      <c r="H943" s="210"/>
    </row>
    <row r="944" spans="1:8" ht="20.25" customHeight="1">
      <c r="A944" s="216">
        <f t="shared" si="73"/>
        <v>105.34000000000017</v>
      </c>
      <c r="B944" s="38" t="s">
        <v>57</v>
      </c>
      <c r="C944" s="23">
        <v>29.95</v>
      </c>
      <c r="D944" s="49" t="s">
        <v>91</v>
      </c>
      <c r="E944" s="31"/>
      <c r="F944" s="31"/>
      <c r="G944" s="31"/>
      <c r="H944" s="210"/>
    </row>
    <row r="945" spans="1:8" ht="20.25" customHeight="1" thickBot="1">
      <c r="A945" s="353"/>
      <c r="B945" s="261" t="s">
        <v>420</v>
      </c>
      <c r="C945" s="261"/>
      <c r="D945" s="261"/>
      <c r="E945" s="261"/>
      <c r="F945" s="359"/>
      <c r="G945" s="281"/>
      <c r="H945" s="266"/>
    </row>
    <row r="946" spans="1:8" ht="20.25" customHeight="1">
      <c r="A946" s="282">
        <v>106</v>
      </c>
      <c r="B946" s="360" t="s">
        <v>60</v>
      </c>
      <c r="C946" s="270"/>
      <c r="D946" s="270"/>
      <c r="E946" s="270"/>
      <c r="F946" s="272"/>
      <c r="G946" s="272"/>
      <c r="H946" s="273"/>
    </row>
    <row r="947" spans="1:8" ht="20.25" customHeight="1">
      <c r="A947" s="216">
        <f t="shared" ref="A947:A950" si="74">+A946+0.01</f>
        <v>106.01</v>
      </c>
      <c r="B947" s="38" t="s">
        <v>466</v>
      </c>
      <c r="C947" s="49">
        <v>524.80750000000012</v>
      </c>
      <c r="D947" s="49" t="s">
        <v>61</v>
      </c>
      <c r="E947" s="31"/>
      <c r="F947" s="31"/>
      <c r="G947" s="31"/>
      <c r="H947" s="210"/>
    </row>
    <row r="948" spans="1:8" ht="20.25" customHeight="1">
      <c r="A948" s="216">
        <f t="shared" si="74"/>
        <v>106.02000000000001</v>
      </c>
      <c r="B948" s="38" t="s">
        <v>467</v>
      </c>
      <c r="C948" s="49">
        <v>8.4</v>
      </c>
      <c r="D948" s="49" t="s">
        <v>61</v>
      </c>
      <c r="E948" s="31"/>
      <c r="F948" s="31"/>
      <c r="G948" s="31"/>
      <c r="H948" s="210"/>
    </row>
    <row r="949" spans="1:8" ht="20.25" customHeight="1">
      <c r="A949" s="216">
        <f t="shared" si="74"/>
        <v>106.03000000000002</v>
      </c>
      <c r="B949" s="38" t="s">
        <v>468</v>
      </c>
      <c r="C949" s="49">
        <v>0.72000000000000008</v>
      </c>
      <c r="D949" s="49" t="s">
        <v>61</v>
      </c>
      <c r="E949" s="31"/>
      <c r="F949" s="31"/>
      <c r="G949" s="31"/>
      <c r="H949" s="210"/>
    </row>
    <row r="950" spans="1:8" ht="20.25" customHeight="1">
      <c r="A950" s="216">
        <f t="shared" si="74"/>
        <v>106.04000000000002</v>
      </c>
      <c r="B950" s="38" t="s">
        <v>1019</v>
      </c>
      <c r="C950" s="49">
        <v>8.06</v>
      </c>
      <c r="D950" s="49" t="s">
        <v>61</v>
      </c>
      <c r="E950" s="31"/>
      <c r="F950" s="31"/>
      <c r="G950" s="31"/>
      <c r="H950" s="210"/>
    </row>
    <row r="951" spans="1:8" ht="20.25" customHeight="1">
      <c r="A951" s="225"/>
      <c r="B951" s="88" t="s">
        <v>420</v>
      </c>
      <c r="C951" s="88"/>
      <c r="D951" s="88"/>
      <c r="E951" s="88"/>
      <c r="F951" s="226"/>
      <c r="G951" s="101"/>
      <c r="H951" s="210"/>
    </row>
    <row r="952" spans="1:8" ht="20.25" customHeight="1">
      <c r="A952" s="215">
        <v>107</v>
      </c>
      <c r="B952" s="58" t="s">
        <v>469</v>
      </c>
      <c r="C952" s="49"/>
      <c r="D952" s="49"/>
      <c r="E952" s="49"/>
      <c r="F952" s="31"/>
      <c r="G952" s="31"/>
      <c r="H952" s="210"/>
    </row>
    <row r="953" spans="1:8" ht="20.25" customHeight="1">
      <c r="A953" s="216">
        <f t="shared" ref="A953:A958" si="75">+A952+0.01</f>
        <v>107.01</v>
      </c>
      <c r="B953" s="38" t="s">
        <v>63</v>
      </c>
      <c r="C953" s="49">
        <v>642.79612499999996</v>
      </c>
      <c r="D953" s="49" t="s">
        <v>61</v>
      </c>
      <c r="E953" s="31"/>
      <c r="F953" s="31"/>
      <c r="G953" s="31"/>
      <c r="H953" s="210"/>
    </row>
    <row r="954" spans="1:8" ht="20.25" customHeight="1">
      <c r="A954" s="216">
        <f t="shared" si="75"/>
        <v>107.02000000000001</v>
      </c>
      <c r="B954" s="38" t="s">
        <v>64</v>
      </c>
      <c r="C954" s="49">
        <v>843.92000000000007</v>
      </c>
      <c r="D954" s="49" t="s">
        <v>61</v>
      </c>
      <c r="E954" s="31"/>
      <c r="F954" s="31"/>
      <c r="G954" s="31"/>
      <c r="H954" s="210"/>
    </row>
    <row r="955" spans="1:8" ht="20.25" customHeight="1">
      <c r="A955" s="216">
        <f t="shared" si="75"/>
        <v>107.03000000000002</v>
      </c>
      <c r="B955" s="38" t="s">
        <v>65</v>
      </c>
      <c r="C955" s="49">
        <v>189.17500000000001</v>
      </c>
      <c r="D955" s="49" t="s">
        <v>61</v>
      </c>
      <c r="E955" s="31"/>
      <c r="F955" s="31"/>
      <c r="G955" s="31"/>
      <c r="H955" s="210"/>
    </row>
    <row r="956" spans="1:8" ht="20.25" customHeight="1">
      <c r="A956" s="216">
        <f t="shared" si="75"/>
        <v>107.04000000000002</v>
      </c>
      <c r="B956" s="38" t="s">
        <v>66</v>
      </c>
      <c r="C956" s="49">
        <v>642.79612499999996</v>
      </c>
      <c r="D956" s="49" t="s">
        <v>61</v>
      </c>
      <c r="E956" s="31"/>
      <c r="F956" s="31"/>
      <c r="G956" s="31"/>
      <c r="H956" s="210"/>
    </row>
    <row r="957" spans="1:8" ht="20.25" customHeight="1">
      <c r="A957" s="216">
        <f t="shared" si="75"/>
        <v>107.05000000000003</v>
      </c>
      <c r="B957" s="38" t="s">
        <v>67</v>
      </c>
      <c r="C957" s="49">
        <v>911.27</v>
      </c>
      <c r="D957" s="49" t="s">
        <v>91</v>
      </c>
      <c r="E957" s="31"/>
      <c r="F957" s="31"/>
      <c r="G957" s="31"/>
      <c r="H957" s="210"/>
    </row>
    <row r="958" spans="1:8" ht="20.25" customHeight="1">
      <c r="A958" s="216">
        <f t="shared" si="75"/>
        <v>107.06000000000003</v>
      </c>
      <c r="B958" s="38" t="s">
        <v>1020</v>
      </c>
      <c r="C958" s="49">
        <v>159.30000000000001</v>
      </c>
      <c r="D958" s="49" t="s">
        <v>91</v>
      </c>
      <c r="E958" s="31"/>
      <c r="F958" s="31"/>
      <c r="G958" s="31"/>
      <c r="H958" s="210"/>
    </row>
    <row r="959" spans="1:8" ht="20.25" customHeight="1">
      <c r="A959" s="225"/>
      <c r="B959" s="88" t="s">
        <v>420</v>
      </c>
      <c r="C959" s="88"/>
      <c r="D959" s="88"/>
      <c r="E959" s="88"/>
      <c r="F959" s="226"/>
      <c r="G959" s="101"/>
      <c r="H959" s="210"/>
    </row>
    <row r="960" spans="1:8" ht="20.25" customHeight="1">
      <c r="A960" s="215">
        <v>108</v>
      </c>
      <c r="B960" s="58" t="s">
        <v>470</v>
      </c>
      <c r="C960" s="49"/>
      <c r="D960" s="49"/>
      <c r="E960" s="49"/>
      <c r="F960" s="31"/>
      <c r="G960" s="31"/>
      <c r="H960" s="210"/>
    </row>
    <row r="961" spans="1:8" ht="20.25" customHeight="1">
      <c r="A961" s="444">
        <f t="shared" ref="A961:A965" si="76">+A960+0.01</f>
        <v>108.01</v>
      </c>
      <c r="B961" s="435" t="s">
        <v>69</v>
      </c>
      <c r="C961" s="447">
        <f>+(C962+C963)*0.1</f>
        <v>34.556249999999999</v>
      </c>
      <c r="D961" s="434" t="s">
        <v>23</v>
      </c>
      <c r="E961" s="31"/>
      <c r="F961" s="31"/>
      <c r="G961" s="31"/>
      <c r="H961" s="210"/>
    </row>
    <row r="962" spans="1:8" ht="30">
      <c r="A962" s="444">
        <f t="shared" si="76"/>
        <v>108.02000000000001</v>
      </c>
      <c r="B962" s="435" t="s">
        <v>1223</v>
      </c>
      <c r="C962" s="434">
        <v>160.68</v>
      </c>
      <c r="D962" s="434" t="s">
        <v>61</v>
      </c>
      <c r="E962" s="31"/>
      <c r="F962" s="31"/>
      <c r="G962" s="31"/>
      <c r="H962" s="210"/>
    </row>
    <row r="963" spans="1:8" ht="45">
      <c r="A963" s="444">
        <f t="shared" si="76"/>
        <v>108.03000000000002</v>
      </c>
      <c r="B963" s="435" t="s">
        <v>1224</v>
      </c>
      <c r="C963" s="434">
        <v>184.88249999999996</v>
      </c>
      <c r="D963" s="434" t="s">
        <v>61</v>
      </c>
      <c r="E963" s="31"/>
      <c r="F963" s="31"/>
      <c r="G963" s="31"/>
      <c r="H963" s="210"/>
    </row>
    <row r="964" spans="1:8" ht="30">
      <c r="A964" s="443">
        <f t="shared" si="76"/>
        <v>108.04000000000002</v>
      </c>
      <c r="B964" s="424" t="s">
        <v>472</v>
      </c>
      <c r="C964" s="426">
        <v>3.9</v>
      </c>
      <c r="D964" s="426" t="s">
        <v>11</v>
      </c>
      <c r="E964" s="31"/>
      <c r="F964" s="31"/>
      <c r="G964" s="31"/>
      <c r="H964" s="210"/>
    </row>
    <row r="965" spans="1:8" ht="45">
      <c r="A965" s="443">
        <f t="shared" si="76"/>
        <v>108.05000000000003</v>
      </c>
      <c r="B965" s="424" t="s">
        <v>1225</v>
      </c>
      <c r="C965" s="426">
        <v>180.6</v>
      </c>
      <c r="D965" s="426" t="s">
        <v>91</v>
      </c>
      <c r="E965" s="31"/>
      <c r="F965" s="31"/>
      <c r="G965" s="31"/>
      <c r="H965" s="210"/>
    </row>
    <row r="966" spans="1:8" ht="20.25" customHeight="1">
      <c r="A966" s="225"/>
      <c r="B966" s="88" t="s">
        <v>420</v>
      </c>
      <c r="C966" s="88"/>
      <c r="D966" s="88"/>
      <c r="E966" s="88"/>
      <c r="F966" s="226"/>
      <c r="G966" s="101"/>
      <c r="H966" s="210"/>
    </row>
    <row r="967" spans="1:8" ht="20.25" customHeight="1">
      <c r="A967" s="215">
        <v>109</v>
      </c>
      <c r="B967" s="58" t="s">
        <v>71</v>
      </c>
      <c r="C967" s="49"/>
      <c r="D967" s="49"/>
      <c r="E967" s="49"/>
      <c r="F967" s="31"/>
      <c r="G967" s="31"/>
      <c r="H967" s="210"/>
    </row>
    <row r="968" spans="1:8" ht="75">
      <c r="A968" s="444">
        <f t="shared" ref="A968:A969" si="77">+A967+0.01</f>
        <v>109.01</v>
      </c>
      <c r="B968" s="435" t="s">
        <v>1226</v>
      </c>
      <c r="C968" s="434">
        <v>155.64500000000001</v>
      </c>
      <c r="D968" s="434" t="s">
        <v>61</v>
      </c>
      <c r="E968" s="31"/>
      <c r="F968" s="31"/>
      <c r="G968" s="31"/>
      <c r="H968" s="210"/>
    </row>
    <row r="969" spans="1:8" ht="30">
      <c r="A969" s="444">
        <f t="shared" si="77"/>
        <v>109.02000000000001</v>
      </c>
      <c r="B969" s="435" t="s">
        <v>1021</v>
      </c>
      <c r="C969" s="434">
        <v>16.520000000000003</v>
      </c>
      <c r="D969" s="434" t="s">
        <v>11</v>
      </c>
      <c r="E969" s="119"/>
      <c r="F969" s="31"/>
      <c r="G969" s="31"/>
      <c r="H969" s="210"/>
    </row>
    <row r="970" spans="1:8" ht="20.25" customHeight="1">
      <c r="A970" s="225"/>
      <c r="B970" s="88" t="s">
        <v>420</v>
      </c>
      <c r="C970" s="88"/>
      <c r="D970" s="88"/>
      <c r="E970" s="88"/>
      <c r="F970" s="226"/>
      <c r="G970" s="101"/>
      <c r="H970" s="210"/>
    </row>
    <row r="971" spans="1:8" ht="20.25" customHeight="1">
      <c r="A971" s="215">
        <v>110</v>
      </c>
      <c r="B971" s="58" t="s">
        <v>473</v>
      </c>
      <c r="C971" s="49"/>
      <c r="D971" s="49"/>
      <c r="E971" s="49"/>
      <c r="F971" s="31"/>
      <c r="G971" s="31"/>
      <c r="H971" s="210"/>
    </row>
    <row r="972" spans="1:8" ht="20.25" customHeight="1">
      <c r="A972" s="444">
        <f t="shared" ref="A972:A973" si="78">+A971+0.01</f>
        <v>110.01</v>
      </c>
      <c r="B972" s="435" t="s">
        <v>1227</v>
      </c>
      <c r="C972" s="434">
        <v>38</v>
      </c>
      <c r="D972" s="434" t="s">
        <v>68</v>
      </c>
      <c r="E972" s="31"/>
      <c r="F972" s="31"/>
      <c r="G972" s="31"/>
      <c r="H972" s="210"/>
    </row>
    <row r="973" spans="1:8" ht="20.25" customHeight="1">
      <c r="A973" s="444">
        <f t="shared" si="78"/>
        <v>110.02000000000001</v>
      </c>
      <c r="B973" s="435" t="s">
        <v>1228</v>
      </c>
      <c r="C973" s="434">
        <v>10.26</v>
      </c>
      <c r="D973" s="434" t="s">
        <v>61</v>
      </c>
      <c r="E973" s="31"/>
      <c r="F973" s="31"/>
      <c r="G973" s="31"/>
      <c r="H973" s="210"/>
    </row>
    <row r="974" spans="1:8" ht="20.25" customHeight="1">
      <c r="A974" s="225"/>
      <c r="B974" s="88" t="s">
        <v>420</v>
      </c>
      <c r="C974" s="88"/>
      <c r="D974" s="88"/>
      <c r="E974" s="88"/>
      <c r="F974" s="226"/>
      <c r="G974" s="101"/>
      <c r="H974" s="210"/>
    </row>
    <row r="975" spans="1:8" ht="20.25" customHeight="1">
      <c r="A975" s="215">
        <v>111</v>
      </c>
      <c r="B975" s="58" t="s">
        <v>474</v>
      </c>
      <c r="C975" s="49"/>
      <c r="D975" s="49"/>
      <c r="E975" s="49"/>
      <c r="F975" s="31"/>
      <c r="G975" s="31"/>
      <c r="H975" s="210"/>
    </row>
    <row r="976" spans="1:8" ht="20.25" customHeight="1">
      <c r="A976" s="216">
        <f t="shared" ref="A976:A978" si="79">+A975+0.01</f>
        <v>111.01</v>
      </c>
      <c r="B976" s="38" t="s">
        <v>475</v>
      </c>
      <c r="C976" s="49">
        <v>29.28</v>
      </c>
      <c r="D976" s="49" t="s">
        <v>11</v>
      </c>
      <c r="E976" s="31"/>
      <c r="F976" s="31"/>
      <c r="G976" s="31"/>
      <c r="H976" s="210"/>
    </row>
    <row r="977" spans="1:8" ht="30">
      <c r="A977" s="216">
        <f t="shared" si="79"/>
        <v>111.02000000000001</v>
      </c>
      <c r="B977" s="38" t="s">
        <v>1229</v>
      </c>
      <c r="C977" s="49">
        <v>55.32</v>
      </c>
      <c r="D977" s="49" t="s">
        <v>11</v>
      </c>
      <c r="E977" s="31"/>
      <c r="F977" s="31"/>
      <c r="G977" s="31"/>
      <c r="H977" s="210"/>
    </row>
    <row r="978" spans="1:8" ht="20.25" customHeight="1">
      <c r="A978" s="216">
        <f t="shared" si="79"/>
        <v>111.03000000000002</v>
      </c>
      <c r="B978" s="38" t="s">
        <v>476</v>
      </c>
      <c r="C978" s="49">
        <v>38.03</v>
      </c>
      <c r="D978" s="49" t="s">
        <v>11</v>
      </c>
      <c r="E978" s="31"/>
      <c r="F978" s="31"/>
      <c r="G978" s="31"/>
      <c r="H978" s="210"/>
    </row>
    <row r="979" spans="1:8" ht="20.25" customHeight="1">
      <c r="A979" s="225"/>
      <c r="B979" s="88" t="s">
        <v>420</v>
      </c>
      <c r="C979" s="88"/>
      <c r="D979" s="88"/>
      <c r="E979" s="88"/>
      <c r="F979" s="226"/>
      <c r="G979" s="101"/>
      <c r="H979" s="210"/>
    </row>
    <row r="980" spans="1:8" ht="20.25" customHeight="1">
      <c r="A980" s="215">
        <v>112</v>
      </c>
      <c r="B980" s="58" t="s">
        <v>76</v>
      </c>
      <c r="C980" s="49"/>
      <c r="D980" s="49"/>
      <c r="E980" s="49"/>
      <c r="F980" s="31"/>
      <c r="G980" s="31"/>
      <c r="H980" s="210"/>
    </row>
    <row r="981" spans="1:8" ht="30">
      <c r="A981" s="216">
        <f t="shared" ref="A981:A983" si="80">+A980+0.01</f>
        <v>112.01</v>
      </c>
      <c r="B981" s="38" t="s">
        <v>1022</v>
      </c>
      <c r="C981" s="49">
        <v>5</v>
      </c>
      <c r="D981" s="49" t="s">
        <v>229</v>
      </c>
      <c r="E981" s="31"/>
      <c r="F981" s="31"/>
      <c r="G981" s="31"/>
      <c r="H981" s="210"/>
    </row>
    <row r="982" spans="1:8" ht="30">
      <c r="A982" s="216">
        <f t="shared" si="80"/>
        <v>112.02000000000001</v>
      </c>
      <c r="B982" s="38" t="s">
        <v>1023</v>
      </c>
      <c r="C982" s="49">
        <v>18</v>
      </c>
      <c r="D982" s="49" t="s">
        <v>229</v>
      </c>
      <c r="E982" s="31"/>
      <c r="F982" s="31"/>
      <c r="G982" s="31"/>
      <c r="H982" s="210"/>
    </row>
    <row r="983" spans="1:8" ht="30">
      <c r="A983" s="216">
        <f t="shared" si="80"/>
        <v>112.03000000000002</v>
      </c>
      <c r="B983" s="38" t="s">
        <v>1024</v>
      </c>
      <c r="C983" s="49">
        <v>1</v>
      </c>
      <c r="D983" s="49" t="s">
        <v>229</v>
      </c>
      <c r="E983" s="31"/>
      <c r="F983" s="31"/>
      <c r="G983" s="31"/>
      <c r="H983" s="210"/>
    </row>
    <row r="984" spans="1:8" ht="20.25" customHeight="1">
      <c r="A984" s="225"/>
      <c r="B984" s="88" t="s">
        <v>420</v>
      </c>
      <c r="C984" s="88"/>
      <c r="D984" s="88"/>
      <c r="E984" s="88"/>
      <c r="F984" s="226"/>
      <c r="G984" s="101"/>
      <c r="H984" s="210"/>
    </row>
    <row r="985" spans="1:8" ht="20.25" customHeight="1">
      <c r="A985" s="215">
        <v>113</v>
      </c>
      <c r="B985" s="58" t="s">
        <v>78</v>
      </c>
      <c r="C985" s="49"/>
      <c r="D985" s="49"/>
      <c r="E985" s="49"/>
      <c r="F985" s="31"/>
      <c r="G985" s="31"/>
      <c r="H985" s="210"/>
    </row>
    <row r="986" spans="1:8" ht="20.25" customHeight="1">
      <c r="A986" s="444">
        <f t="shared" ref="A986:A989" si="81">+A985+0.01</f>
        <v>113.01</v>
      </c>
      <c r="B986" s="435" t="s">
        <v>477</v>
      </c>
      <c r="C986" s="434">
        <v>0.36</v>
      </c>
      <c r="D986" s="434" t="s">
        <v>61</v>
      </c>
      <c r="E986" s="31"/>
      <c r="F986" s="31"/>
      <c r="G986" s="31"/>
      <c r="H986" s="210"/>
    </row>
    <row r="987" spans="1:8" ht="20.25" customHeight="1">
      <c r="A987" s="444">
        <f t="shared" si="81"/>
        <v>113.02000000000001</v>
      </c>
      <c r="B987" s="435" t="s">
        <v>478</v>
      </c>
      <c r="C987" s="434">
        <v>0.84</v>
      </c>
      <c r="D987" s="434" t="s">
        <v>11</v>
      </c>
      <c r="E987" s="31"/>
      <c r="F987" s="31"/>
      <c r="G987" s="31"/>
      <c r="H987" s="210"/>
    </row>
    <row r="988" spans="1:8" ht="20.25" customHeight="1">
      <c r="A988" s="444">
        <f t="shared" si="81"/>
        <v>113.03000000000002</v>
      </c>
      <c r="B988" s="435" t="s">
        <v>479</v>
      </c>
      <c r="C988" s="434">
        <v>6.09</v>
      </c>
      <c r="D988" s="434" t="s">
        <v>61</v>
      </c>
      <c r="E988" s="31"/>
      <c r="F988" s="31"/>
      <c r="G988" s="31"/>
      <c r="H988" s="210"/>
    </row>
    <row r="989" spans="1:8" ht="45">
      <c r="A989" s="216">
        <f t="shared" si="81"/>
        <v>113.04000000000002</v>
      </c>
      <c r="B989" s="38" t="s">
        <v>480</v>
      </c>
      <c r="C989" s="49">
        <v>36.148223999999999</v>
      </c>
      <c r="D989" s="49" t="s">
        <v>81</v>
      </c>
      <c r="E989" s="31"/>
      <c r="F989" s="31"/>
      <c r="G989" s="31"/>
      <c r="H989" s="210"/>
    </row>
    <row r="990" spans="1:8" ht="20.25" customHeight="1">
      <c r="A990" s="225"/>
      <c r="B990" s="88" t="s">
        <v>420</v>
      </c>
      <c r="C990" s="88"/>
      <c r="D990" s="88"/>
      <c r="E990" s="88"/>
      <c r="F990" s="226"/>
      <c r="G990" s="101"/>
      <c r="H990" s="210"/>
    </row>
    <row r="991" spans="1:8" ht="20.25" customHeight="1" thickBot="1">
      <c r="A991" s="277">
        <v>114</v>
      </c>
      <c r="B991" s="309" t="s">
        <v>82</v>
      </c>
      <c r="C991" s="263"/>
      <c r="D991" s="263"/>
      <c r="E991" s="263"/>
      <c r="F991" s="265"/>
      <c r="G991" s="265"/>
      <c r="H991" s="266"/>
    </row>
    <row r="992" spans="1:8" ht="20.25" customHeight="1">
      <c r="A992" s="267">
        <f t="shared" ref="A992:A995" si="82">+A991+0.01</f>
        <v>114.01</v>
      </c>
      <c r="B992" s="276" t="s">
        <v>481</v>
      </c>
      <c r="C992" s="270">
        <v>1341.7950000000001</v>
      </c>
      <c r="D992" s="270" t="s">
        <v>11</v>
      </c>
      <c r="E992" s="272"/>
      <c r="F992" s="272"/>
      <c r="G992" s="272"/>
      <c r="H992" s="273"/>
    </row>
    <row r="993" spans="1:8" ht="20.25" customHeight="1">
      <c r="A993" s="444">
        <f t="shared" si="82"/>
        <v>114.02000000000001</v>
      </c>
      <c r="B993" s="435" t="s">
        <v>84</v>
      </c>
      <c r="C993" s="434">
        <v>1152.6200000000001</v>
      </c>
      <c r="D993" s="434" t="s">
        <v>11</v>
      </c>
      <c r="E993" s="31"/>
      <c r="F993" s="31"/>
      <c r="G993" s="31"/>
      <c r="H993" s="210"/>
    </row>
    <row r="994" spans="1:8" ht="20.25" customHeight="1">
      <c r="A994" s="216">
        <f t="shared" si="82"/>
        <v>114.03000000000002</v>
      </c>
      <c r="B994" s="38" t="s">
        <v>85</v>
      </c>
      <c r="C994" s="49">
        <v>189.17500000000001</v>
      </c>
      <c r="D994" s="49" t="s">
        <v>11</v>
      </c>
      <c r="E994" s="31"/>
      <c r="F994" s="31"/>
      <c r="G994" s="31"/>
      <c r="H994" s="210"/>
    </row>
    <row r="995" spans="1:8" ht="20.25" customHeight="1">
      <c r="A995" s="216">
        <f t="shared" si="82"/>
        <v>114.04000000000002</v>
      </c>
      <c r="B995" s="38" t="s">
        <v>86</v>
      </c>
      <c r="C995" s="49">
        <v>285.82000000000005</v>
      </c>
      <c r="D995" s="49" t="s">
        <v>11</v>
      </c>
      <c r="E995" s="31"/>
      <c r="F995" s="31"/>
      <c r="G995" s="31"/>
      <c r="H995" s="210"/>
    </row>
    <row r="996" spans="1:8" ht="20.25" customHeight="1">
      <c r="A996" s="225"/>
      <c r="B996" s="88" t="s">
        <v>420</v>
      </c>
      <c r="C996" s="88"/>
      <c r="D996" s="88"/>
      <c r="E996" s="88"/>
      <c r="F996" s="226"/>
      <c r="G996" s="101"/>
      <c r="H996" s="210"/>
    </row>
    <row r="997" spans="1:8" ht="20.25" customHeight="1">
      <c r="A997" s="215">
        <v>115</v>
      </c>
      <c r="B997" s="58" t="s">
        <v>87</v>
      </c>
      <c r="C997" s="49"/>
      <c r="D997" s="49"/>
      <c r="E997" s="49"/>
      <c r="F997" s="31"/>
      <c r="G997" s="31"/>
      <c r="H997" s="210"/>
    </row>
    <row r="998" spans="1:8" ht="20.25" customHeight="1">
      <c r="A998" s="216">
        <f t="shared" ref="A998:A1002" si="83">+A997+0.01</f>
        <v>115.01</v>
      </c>
      <c r="B998" s="38" t="s">
        <v>482</v>
      </c>
      <c r="C998" s="49">
        <v>1</v>
      </c>
      <c r="D998" s="49" t="s">
        <v>608</v>
      </c>
      <c r="E998" s="31"/>
      <c r="F998" s="31"/>
      <c r="G998" s="31"/>
      <c r="H998" s="210"/>
    </row>
    <row r="999" spans="1:8" ht="20.25" customHeight="1">
      <c r="A999" s="216">
        <f t="shared" si="83"/>
        <v>115.02000000000001</v>
      </c>
      <c r="B999" s="38" t="s">
        <v>483</v>
      </c>
      <c r="C999" s="49">
        <v>2.2999999999999998</v>
      </c>
      <c r="D999" s="49" t="s">
        <v>11</v>
      </c>
      <c r="E999" s="31"/>
      <c r="F999" s="31"/>
      <c r="G999" s="31"/>
      <c r="H999" s="210"/>
    </row>
    <row r="1000" spans="1:8" ht="20.25" customHeight="1">
      <c r="A1000" s="216">
        <f t="shared" si="83"/>
        <v>115.03000000000002</v>
      </c>
      <c r="B1000" s="38" t="s">
        <v>1230</v>
      </c>
      <c r="C1000" s="49">
        <v>11.54</v>
      </c>
      <c r="D1000" s="49" t="s">
        <v>11</v>
      </c>
      <c r="E1000" s="31"/>
      <c r="F1000" s="31"/>
      <c r="G1000" s="31"/>
      <c r="H1000" s="210"/>
    </row>
    <row r="1001" spans="1:8" ht="30">
      <c r="A1001" s="216">
        <f t="shared" si="83"/>
        <v>115.04000000000002</v>
      </c>
      <c r="B1001" s="38" t="s">
        <v>176</v>
      </c>
      <c r="C1001" s="49">
        <v>414.32000000000005</v>
      </c>
      <c r="D1001" s="49" t="s">
        <v>91</v>
      </c>
      <c r="E1001" s="31"/>
      <c r="F1001" s="31"/>
      <c r="G1001" s="31"/>
      <c r="H1001" s="210"/>
    </row>
    <row r="1002" spans="1:8" ht="20.25" customHeight="1">
      <c r="A1002" s="216">
        <f t="shared" si="83"/>
        <v>115.05000000000003</v>
      </c>
      <c r="B1002" s="38" t="s">
        <v>1025</v>
      </c>
      <c r="C1002" s="49">
        <v>7.65</v>
      </c>
      <c r="D1002" s="49" t="s">
        <v>91</v>
      </c>
      <c r="E1002" s="31"/>
      <c r="F1002" s="31"/>
      <c r="G1002" s="31"/>
      <c r="H1002" s="210"/>
    </row>
    <row r="1003" spans="1:8" ht="20.25" customHeight="1">
      <c r="A1003" s="225"/>
      <c r="B1003" s="88" t="s">
        <v>420</v>
      </c>
      <c r="C1003" s="88"/>
      <c r="D1003" s="88"/>
      <c r="E1003" s="88"/>
      <c r="F1003" s="226"/>
      <c r="G1003" s="101"/>
      <c r="H1003" s="210"/>
    </row>
    <row r="1004" spans="1:8" ht="20.25" customHeight="1">
      <c r="A1004" s="215">
        <v>116</v>
      </c>
      <c r="B1004" s="58" t="s">
        <v>95</v>
      </c>
      <c r="C1004" s="49"/>
      <c r="D1004" s="49"/>
      <c r="E1004" s="49"/>
      <c r="F1004" s="31"/>
      <c r="G1004" s="31"/>
      <c r="H1004" s="210"/>
    </row>
    <row r="1005" spans="1:8" ht="20.25" customHeight="1">
      <c r="A1005" s="216">
        <f t="shared" ref="A1005:A1012" si="84">+A1004+0.01</f>
        <v>116.01</v>
      </c>
      <c r="B1005" s="38" t="s">
        <v>96</v>
      </c>
      <c r="C1005" s="49">
        <v>4.1282999999999994</v>
      </c>
      <c r="D1005" s="49" t="s">
        <v>38</v>
      </c>
      <c r="E1005" s="31"/>
      <c r="F1005" s="31"/>
      <c r="G1005" s="31"/>
      <c r="H1005" s="210"/>
    </row>
    <row r="1006" spans="1:8" ht="20.25" customHeight="1">
      <c r="A1006" s="216">
        <f t="shared" si="84"/>
        <v>116.02000000000001</v>
      </c>
      <c r="B1006" s="38" t="s">
        <v>19</v>
      </c>
      <c r="C1006" s="49">
        <v>9.240000000000002</v>
      </c>
      <c r="D1006" s="49" t="s">
        <v>38</v>
      </c>
      <c r="E1006" s="31"/>
      <c r="F1006" s="31"/>
      <c r="G1006" s="31"/>
      <c r="H1006" s="210"/>
    </row>
    <row r="1007" spans="1:8" ht="20.25" customHeight="1">
      <c r="A1007" s="216">
        <f t="shared" si="84"/>
        <v>116.03000000000002</v>
      </c>
      <c r="B1007" s="38" t="s">
        <v>97</v>
      </c>
      <c r="C1007" s="49">
        <v>1.7201249999999999</v>
      </c>
      <c r="D1007" s="49" t="s">
        <v>38</v>
      </c>
      <c r="E1007" s="31"/>
      <c r="F1007" s="31"/>
      <c r="G1007" s="31"/>
      <c r="H1007" s="210"/>
    </row>
    <row r="1008" spans="1:8" ht="20.25" customHeight="1">
      <c r="A1008" s="216">
        <f t="shared" si="84"/>
        <v>116.04000000000002</v>
      </c>
      <c r="B1008" s="38" t="s">
        <v>98</v>
      </c>
      <c r="C1008" s="49">
        <v>8.0794999999999995</v>
      </c>
      <c r="D1008" s="49" t="s">
        <v>11</v>
      </c>
      <c r="E1008" s="31"/>
      <c r="F1008" s="31"/>
      <c r="G1008" s="31"/>
      <c r="H1008" s="210"/>
    </row>
    <row r="1009" spans="1:8" ht="20.25" customHeight="1">
      <c r="A1009" s="216">
        <f t="shared" si="84"/>
        <v>116.05000000000003</v>
      </c>
      <c r="B1009" s="38" t="s">
        <v>99</v>
      </c>
      <c r="C1009" s="49">
        <v>2.9380000000000002</v>
      </c>
      <c r="D1009" s="49" t="s">
        <v>11</v>
      </c>
      <c r="E1009" s="31"/>
      <c r="F1009" s="31"/>
      <c r="G1009" s="31"/>
      <c r="H1009" s="210"/>
    </row>
    <row r="1010" spans="1:8" ht="30">
      <c r="A1010" s="216">
        <f t="shared" si="84"/>
        <v>116.06000000000003</v>
      </c>
      <c r="B1010" s="38" t="s">
        <v>100</v>
      </c>
      <c r="C1010" s="49">
        <v>16.8</v>
      </c>
      <c r="D1010" s="49" t="s">
        <v>11</v>
      </c>
      <c r="E1010" s="31"/>
      <c r="F1010" s="31"/>
      <c r="G1010" s="31"/>
      <c r="H1010" s="210"/>
    </row>
    <row r="1011" spans="1:8" ht="20.25" customHeight="1">
      <c r="A1011" s="216">
        <f t="shared" si="84"/>
        <v>116.07000000000004</v>
      </c>
      <c r="B1011" s="38" t="s">
        <v>101</v>
      </c>
      <c r="C1011" s="49">
        <v>15.3</v>
      </c>
      <c r="D1011" s="49" t="s">
        <v>11</v>
      </c>
      <c r="E1011" s="31"/>
      <c r="F1011" s="31"/>
      <c r="G1011" s="31"/>
      <c r="H1011" s="210"/>
    </row>
    <row r="1012" spans="1:8" ht="20.25" customHeight="1">
      <c r="A1012" s="216">
        <f t="shared" si="84"/>
        <v>116.08000000000004</v>
      </c>
      <c r="B1012" s="38" t="s">
        <v>104</v>
      </c>
      <c r="C1012" s="49">
        <v>14.87</v>
      </c>
      <c r="D1012" s="49" t="s">
        <v>91</v>
      </c>
      <c r="E1012" s="31"/>
      <c r="F1012" s="31"/>
      <c r="G1012" s="31"/>
      <c r="H1012" s="210"/>
    </row>
    <row r="1013" spans="1:8" ht="20.25" customHeight="1">
      <c r="A1013" s="225"/>
      <c r="B1013" s="88" t="s">
        <v>420</v>
      </c>
      <c r="C1013" s="88"/>
      <c r="D1013" s="88"/>
      <c r="E1013" s="88"/>
      <c r="F1013" s="226"/>
      <c r="G1013" s="101"/>
      <c r="H1013" s="210"/>
    </row>
    <row r="1014" spans="1:8" ht="20.25" customHeight="1">
      <c r="A1014" s="212"/>
      <c r="B1014" s="38"/>
      <c r="C1014" s="49"/>
      <c r="D1014" s="49"/>
      <c r="E1014" s="49"/>
      <c r="F1014" s="31"/>
      <c r="G1014" s="31"/>
      <c r="H1014" s="210"/>
    </row>
    <row r="1015" spans="1:8" ht="20.100000000000001" customHeight="1">
      <c r="A1015" s="218"/>
      <c r="B1015" s="18" t="s">
        <v>242</v>
      </c>
      <c r="C1015" s="18"/>
      <c r="D1015" s="18"/>
      <c r="E1015" s="18"/>
      <c r="F1015" s="226"/>
      <c r="G1015" s="110"/>
      <c r="H1015" s="219"/>
    </row>
    <row r="1016" spans="1:8" ht="20.100000000000001" customHeight="1">
      <c r="A1016" s="218"/>
      <c r="B1016" s="18"/>
      <c r="C1016" s="18"/>
      <c r="D1016" s="18"/>
      <c r="E1016" s="18"/>
      <c r="F1016" s="226"/>
      <c r="G1016" s="110"/>
      <c r="H1016" s="219"/>
    </row>
    <row r="1017" spans="1:8" ht="20.25" customHeight="1">
      <c r="A1017" s="212"/>
      <c r="B1017" s="58" t="s">
        <v>243</v>
      </c>
      <c r="C1017" s="49"/>
      <c r="D1017" s="49"/>
      <c r="E1017" s="49"/>
      <c r="F1017" s="31"/>
      <c r="G1017" s="31"/>
      <c r="H1017" s="210"/>
    </row>
    <row r="1018" spans="1:8" ht="20.25" customHeight="1">
      <c r="A1018" s="215">
        <v>117</v>
      </c>
      <c r="B1018" s="58" t="s">
        <v>440</v>
      </c>
      <c r="C1018" s="49"/>
      <c r="D1018" s="49" t="s">
        <v>15</v>
      </c>
      <c r="E1018" s="49"/>
      <c r="F1018" s="31"/>
      <c r="G1018" s="31"/>
      <c r="H1018" s="210"/>
    </row>
    <row r="1019" spans="1:8" ht="20.25" customHeight="1">
      <c r="A1019" s="216">
        <f t="shared" ref="A1019:A1045" si="85">+A1018+0.01</f>
        <v>117.01</v>
      </c>
      <c r="B1019" s="38" t="s">
        <v>158</v>
      </c>
      <c r="C1019" s="49">
        <v>0.67374999999999996</v>
      </c>
      <c r="D1019" s="49" t="s">
        <v>38</v>
      </c>
      <c r="E1019" s="31"/>
      <c r="F1019" s="31"/>
      <c r="G1019" s="31"/>
      <c r="H1019" s="210"/>
    </row>
    <row r="1020" spans="1:8" ht="20.25" customHeight="1">
      <c r="A1020" s="216">
        <f t="shared" si="85"/>
        <v>117.02000000000001</v>
      </c>
      <c r="B1020" s="38" t="s">
        <v>484</v>
      </c>
      <c r="C1020" s="49">
        <v>6.7374999999999998</v>
      </c>
      <c r="D1020" s="49" t="s">
        <v>38</v>
      </c>
      <c r="E1020" s="31"/>
      <c r="F1020" s="31"/>
      <c r="G1020" s="31"/>
      <c r="H1020" s="210"/>
    </row>
    <row r="1021" spans="1:8" ht="20.25" customHeight="1">
      <c r="A1021" s="216">
        <f t="shared" si="85"/>
        <v>117.03000000000002</v>
      </c>
      <c r="B1021" s="38" t="s">
        <v>159</v>
      </c>
      <c r="C1021" s="49">
        <v>1.2374999999999998</v>
      </c>
      <c r="D1021" s="49" t="s">
        <v>38</v>
      </c>
      <c r="E1021" s="31"/>
      <c r="F1021" s="31"/>
      <c r="G1021" s="31"/>
      <c r="H1021" s="210"/>
    </row>
    <row r="1022" spans="1:8" ht="20.25" customHeight="1">
      <c r="A1022" s="216">
        <f t="shared" si="85"/>
        <v>117.04000000000002</v>
      </c>
      <c r="B1022" s="38" t="s">
        <v>485</v>
      </c>
      <c r="C1022" s="49">
        <v>2.1059999999999999</v>
      </c>
      <c r="D1022" s="49" t="s">
        <v>23</v>
      </c>
      <c r="E1022" s="31"/>
      <c r="F1022" s="31"/>
      <c r="G1022" s="31"/>
      <c r="H1022" s="210"/>
    </row>
    <row r="1023" spans="1:8" ht="20.25" customHeight="1">
      <c r="A1023" s="216">
        <f t="shared" si="85"/>
        <v>117.05000000000003</v>
      </c>
      <c r="B1023" s="38" t="s">
        <v>486</v>
      </c>
      <c r="C1023" s="49">
        <v>3.5977500000000004</v>
      </c>
      <c r="D1023" s="49" t="s">
        <v>23</v>
      </c>
      <c r="E1023" s="31"/>
      <c r="F1023" s="31"/>
      <c r="G1023" s="31"/>
      <c r="H1023" s="210"/>
    </row>
    <row r="1024" spans="1:8" ht="20.25" customHeight="1">
      <c r="A1024" s="216">
        <f t="shared" si="85"/>
        <v>117.06000000000003</v>
      </c>
      <c r="B1024" s="38" t="s">
        <v>487</v>
      </c>
      <c r="C1024" s="49">
        <v>7.1955000000000009</v>
      </c>
      <c r="D1024" s="49" t="s">
        <v>23</v>
      </c>
      <c r="E1024" s="31"/>
      <c r="F1024" s="31"/>
      <c r="G1024" s="31"/>
      <c r="H1024" s="210"/>
    </row>
    <row r="1025" spans="1:8" ht="20.25" customHeight="1">
      <c r="A1025" s="216">
        <f t="shared" si="85"/>
        <v>117.07000000000004</v>
      </c>
      <c r="B1025" s="38" t="s">
        <v>488</v>
      </c>
      <c r="C1025" s="49">
        <v>3.5977500000000004</v>
      </c>
      <c r="D1025" s="49" t="s">
        <v>23</v>
      </c>
      <c r="E1025" s="31"/>
      <c r="F1025" s="31"/>
      <c r="G1025" s="31"/>
      <c r="H1025" s="210"/>
    </row>
    <row r="1026" spans="1:8" ht="20.25" customHeight="1">
      <c r="A1026" s="216">
        <f t="shared" si="85"/>
        <v>117.08000000000004</v>
      </c>
      <c r="B1026" s="38" t="s">
        <v>489</v>
      </c>
      <c r="C1026" s="49">
        <v>1.242</v>
      </c>
      <c r="D1026" s="49" t="s">
        <v>23</v>
      </c>
      <c r="E1026" s="31"/>
      <c r="F1026" s="31"/>
      <c r="G1026" s="31"/>
      <c r="H1026" s="210"/>
    </row>
    <row r="1027" spans="1:8" ht="20.25" customHeight="1">
      <c r="A1027" s="216">
        <f t="shared" si="85"/>
        <v>117.09000000000005</v>
      </c>
      <c r="B1027" s="38" t="s">
        <v>490</v>
      </c>
      <c r="C1027" s="49">
        <v>1.242</v>
      </c>
      <c r="D1027" s="49" t="s">
        <v>23</v>
      </c>
      <c r="E1027" s="31"/>
      <c r="F1027" s="31"/>
      <c r="G1027" s="31"/>
      <c r="H1027" s="210"/>
    </row>
    <row r="1028" spans="1:8" ht="20.25" customHeight="1">
      <c r="A1028" s="216">
        <f t="shared" si="85"/>
        <v>117.10000000000005</v>
      </c>
      <c r="B1028" s="38" t="s">
        <v>491</v>
      </c>
      <c r="C1028" s="49">
        <v>1.242</v>
      </c>
      <c r="D1028" s="49" t="s">
        <v>23</v>
      </c>
      <c r="E1028" s="31"/>
      <c r="F1028" s="31"/>
      <c r="G1028" s="31"/>
      <c r="H1028" s="210"/>
    </row>
    <row r="1029" spans="1:8" ht="20.25" customHeight="1">
      <c r="A1029" s="216">
        <f t="shared" si="85"/>
        <v>117.11000000000006</v>
      </c>
      <c r="B1029" s="38" t="s">
        <v>492</v>
      </c>
      <c r="C1029" s="49">
        <v>0.48600000000000004</v>
      </c>
      <c r="D1029" s="49" t="s">
        <v>23</v>
      </c>
      <c r="E1029" s="31"/>
      <c r="F1029" s="31"/>
      <c r="G1029" s="31"/>
      <c r="H1029" s="210"/>
    </row>
    <row r="1030" spans="1:8" ht="20.25" customHeight="1">
      <c r="A1030" s="216">
        <f t="shared" si="85"/>
        <v>117.12000000000006</v>
      </c>
      <c r="B1030" s="38" t="s">
        <v>493</v>
      </c>
      <c r="C1030" s="49">
        <v>0.75600000000000001</v>
      </c>
      <c r="D1030" s="49" t="s">
        <v>23</v>
      </c>
      <c r="E1030" s="31"/>
      <c r="F1030" s="31"/>
      <c r="G1030" s="31"/>
      <c r="H1030" s="210"/>
    </row>
    <row r="1031" spans="1:8" ht="20.25" customHeight="1">
      <c r="A1031" s="216">
        <f t="shared" si="85"/>
        <v>117.13000000000007</v>
      </c>
      <c r="B1031" s="38" t="s">
        <v>494</v>
      </c>
      <c r="C1031" s="49">
        <v>1.2906</v>
      </c>
      <c r="D1031" s="49" t="s">
        <v>23</v>
      </c>
      <c r="E1031" s="31"/>
      <c r="F1031" s="31"/>
      <c r="G1031" s="31"/>
      <c r="H1031" s="210"/>
    </row>
    <row r="1032" spans="1:8" ht="20.25" customHeight="1">
      <c r="A1032" s="216">
        <f t="shared" si="85"/>
        <v>117.14000000000007</v>
      </c>
      <c r="B1032" s="38" t="s">
        <v>495</v>
      </c>
      <c r="C1032" s="49">
        <v>1.2960000000000003</v>
      </c>
      <c r="D1032" s="49" t="s">
        <v>23</v>
      </c>
      <c r="E1032" s="31"/>
      <c r="F1032" s="31"/>
      <c r="G1032" s="31"/>
      <c r="H1032" s="210"/>
    </row>
    <row r="1033" spans="1:8" ht="20.25" customHeight="1">
      <c r="A1033" s="216">
        <f t="shared" si="85"/>
        <v>117.15000000000008</v>
      </c>
      <c r="B1033" s="38" t="s">
        <v>496</v>
      </c>
      <c r="C1033" s="49">
        <v>1.2960000000000003</v>
      </c>
      <c r="D1033" s="49" t="s">
        <v>23</v>
      </c>
      <c r="E1033" s="31"/>
      <c r="F1033" s="31"/>
      <c r="G1033" s="31"/>
      <c r="H1033" s="210"/>
    </row>
    <row r="1034" spans="1:8" ht="20.25" customHeight="1">
      <c r="A1034" s="216">
        <f t="shared" si="85"/>
        <v>117.16000000000008</v>
      </c>
      <c r="B1034" s="38" t="s">
        <v>497</v>
      </c>
      <c r="C1034" s="49">
        <v>2.1046499999999999</v>
      </c>
      <c r="D1034" s="49" t="s">
        <v>23</v>
      </c>
      <c r="E1034" s="31"/>
      <c r="F1034" s="31"/>
      <c r="G1034" s="31"/>
      <c r="H1034" s="210"/>
    </row>
    <row r="1035" spans="1:8" ht="20.25" customHeight="1">
      <c r="A1035" s="216">
        <f t="shared" si="85"/>
        <v>117.17000000000009</v>
      </c>
      <c r="B1035" s="38" t="s">
        <v>498</v>
      </c>
      <c r="C1035" s="49">
        <v>0.56700000000000006</v>
      </c>
      <c r="D1035" s="49" t="s">
        <v>23</v>
      </c>
      <c r="E1035" s="31"/>
      <c r="F1035" s="31"/>
      <c r="G1035" s="31"/>
      <c r="H1035" s="210"/>
    </row>
    <row r="1036" spans="1:8" ht="20.25" customHeight="1">
      <c r="A1036" s="216">
        <f t="shared" si="85"/>
        <v>117.18000000000009</v>
      </c>
      <c r="B1036" s="38" t="s">
        <v>499</v>
      </c>
      <c r="C1036" s="49">
        <v>0.76005</v>
      </c>
      <c r="D1036" s="49" t="s">
        <v>23</v>
      </c>
      <c r="E1036" s="31"/>
      <c r="F1036" s="31"/>
      <c r="G1036" s="31"/>
      <c r="H1036" s="210"/>
    </row>
    <row r="1037" spans="1:8" ht="20.25" customHeight="1">
      <c r="A1037" s="216">
        <f t="shared" si="85"/>
        <v>117.1900000000001</v>
      </c>
      <c r="B1037" s="38" t="s">
        <v>500</v>
      </c>
      <c r="C1037" s="49">
        <v>0.7843500000000001</v>
      </c>
      <c r="D1037" s="49" t="s">
        <v>23</v>
      </c>
      <c r="E1037" s="31"/>
      <c r="F1037" s="31"/>
      <c r="G1037" s="31"/>
      <c r="H1037" s="210"/>
    </row>
    <row r="1038" spans="1:8" ht="20.25" customHeight="1">
      <c r="A1038" s="216">
        <f t="shared" si="85"/>
        <v>117.2000000000001</v>
      </c>
      <c r="B1038" s="38" t="s">
        <v>501</v>
      </c>
      <c r="C1038" s="49">
        <v>2.1059999999999999</v>
      </c>
      <c r="D1038" s="49" t="s">
        <v>23</v>
      </c>
      <c r="E1038" s="31"/>
      <c r="F1038" s="31"/>
      <c r="G1038" s="31"/>
      <c r="H1038" s="210"/>
    </row>
    <row r="1039" spans="1:8" ht="20.25" customHeight="1">
      <c r="A1039" s="216">
        <f t="shared" si="85"/>
        <v>117.21000000000011</v>
      </c>
      <c r="B1039" s="38" t="s">
        <v>502</v>
      </c>
      <c r="C1039" s="49">
        <v>1.3125</v>
      </c>
      <c r="D1039" s="49" t="s">
        <v>23</v>
      </c>
      <c r="E1039" s="31"/>
      <c r="F1039" s="31"/>
      <c r="G1039" s="31"/>
      <c r="H1039" s="210"/>
    </row>
    <row r="1040" spans="1:8" ht="20.25" customHeight="1">
      <c r="A1040" s="216">
        <f t="shared" si="85"/>
        <v>117.22000000000011</v>
      </c>
      <c r="B1040" s="38" t="s">
        <v>462</v>
      </c>
      <c r="C1040" s="49">
        <v>0.50850000000000006</v>
      </c>
      <c r="D1040" s="49" t="s">
        <v>23</v>
      </c>
      <c r="E1040" s="31"/>
      <c r="F1040" s="31"/>
      <c r="G1040" s="31"/>
      <c r="H1040" s="210"/>
    </row>
    <row r="1041" spans="1:8" ht="20.25" customHeight="1">
      <c r="A1041" s="216">
        <f t="shared" si="85"/>
        <v>117.23000000000012</v>
      </c>
      <c r="B1041" s="38" t="s">
        <v>463</v>
      </c>
      <c r="C1041" s="49">
        <v>3.1027499999999999</v>
      </c>
      <c r="D1041" s="49" t="s">
        <v>23</v>
      </c>
      <c r="E1041" s="31"/>
      <c r="F1041" s="31"/>
      <c r="G1041" s="31"/>
      <c r="H1041" s="210"/>
    </row>
    <row r="1042" spans="1:8" ht="30">
      <c r="A1042" s="216">
        <f t="shared" si="85"/>
        <v>117.24000000000012</v>
      </c>
      <c r="B1042" s="38" t="s">
        <v>503</v>
      </c>
      <c r="C1042" s="49">
        <v>3.515625</v>
      </c>
      <c r="D1042" s="49" t="s">
        <v>23</v>
      </c>
      <c r="E1042" s="31"/>
      <c r="F1042" s="31"/>
      <c r="G1042" s="31"/>
      <c r="H1042" s="210"/>
    </row>
    <row r="1043" spans="1:8" ht="20.25" customHeight="1">
      <c r="A1043" s="216">
        <f t="shared" si="85"/>
        <v>117.25000000000013</v>
      </c>
      <c r="B1043" s="38" t="s">
        <v>59</v>
      </c>
      <c r="C1043" s="49">
        <v>54.75</v>
      </c>
      <c r="D1043" s="49" t="s">
        <v>23</v>
      </c>
      <c r="E1043" s="31"/>
      <c r="F1043" s="31"/>
      <c r="G1043" s="31"/>
      <c r="H1043" s="210"/>
    </row>
    <row r="1044" spans="1:8" ht="20.25" customHeight="1">
      <c r="A1044" s="216">
        <f t="shared" si="85"/>
        <v>117.26000000000013</v>
      </c>
      <c r="B1044" s="38" t="s">
        <v>55</v>
      </c>
      <c r="C1044" s="49">
        <v>49.3</v>
      </c>
      <c r="D1044" s="49" t="s">
        <v>91</v>
      </c>
      <c r="E1044" s="31"/>
      <c r="F1044" s="31"/>
      <c r="G1044" s="31"/>
      <c r="H1044" s="210"/>
    </row>
    <row r="1045" spans="1:8" ht="20.25" customHeight="1" thickBot="1">
      <c r="A1045" s="260">
        <f t="shared" si="85"/>
        <v>117.27000000000014</v>
      </c>
      <c r="B1045" s="300" t="s">
        <v>57</v>
      </c>
      <c r="C1045" s="263">
        <v>10.9</v>
      </c>
      <c r="D1045" s="263" t="s">
        <v>91</v>
      </c>
      <c r="E1045" s="265"/>
      <c r="F1045" s="265"/>
      <c r="G1045" s="265"/>
      <c r="H1045" s="266"/>
    </row>
    <row r="1046" spans="1:8" ht="20.25" customHeight="1">
      <c r="A1046" s="328"/>
      <c r="B1046" s="268" t="s">
        <v>420</v>
      </c>
      <c r="C1046" s="268"/>
      <c r="D1046" s="268"/>
      <c r="E1046" s="268"/>
      <c r="F1046" s="304"/>
      <c r="G1046" s="287"/>
      <c r="H1046" s="273"/>
    </row>
    <row r="1047" spans="1:8" ht="20.25" customHeight="1">
      <c r="A1047" s="215">
        <v>118</v>
      </c>
      <c r="B1047" s="58" t="s">
        <v>60</v>
      </c>
      <c r="C1047" s="49"/>
      <c r="D1047" s="49"/>
      <c r="E1047" s="49"/>
      <c r="F1047" s="31"/>
      <c r="G1047" s="31"/>
      <c r="H1047" s="210"/>
    </row>
    <row r="1048" spans="1:8" ht="20.25" customHeight="1">
      <c r="A1048" s="216">
        <f t="shared" ref="A1048:A1051" si="86">+A1047+0.01</f>
        <v>118.01</v>
      </c>
      <c r="B1048" s="38" t="s">
        <v>466</v>
      </c>
      <c r="C1048" s="49">
        <v>537.11749999999995</v>
      </c>
      <c r="D1048" s="49" t="s">
        <v>61</v>
      </c>
      <c r="E1048" s="31"/>
      <c r="F1048" s="31"/>
      <c r="G1048" s="31"/>
      <c r="H1048" s="210"/>
    </row>
    <row r="1049" spans="1:8" ht="30">
      <c r="A1049" s="216">
        <f t="shared" si="86"/>
        <v>118.02000000000001</v>
      </c>
      <c r="B1049" s="38" t="s">
        <v>504</v>
      </c>
      <c r="C1049" s="49">
        <v>72.77</v>
      </c>
      <c r="D1049" s="49" t="s">
        <v>61</v>
      </c>
      <c r="E1049" s="31"/>
      <c r="F1049" s="31"/>
      <c r="G1049" s="31"/>
      <c r="H1049" s="210"/>
    </row>
    <row r="1050" spans="1:8" ht="20.25" customHeight="1">
      <c r="A1050" s="216">
        <f t="shared" si="86"/>
        <v>118.03000000000002</v>
      </c>
      <c r="B1050" s="38" t="s">
        <v>505</v>
      </c>
      <c r="C1050" s="49">
        <v>0.88000000000000012</v>
      </c>
      <c r="D1050" s="49" t="s">
        <v>61</v>
      </c>
      <c r="E1050" s="31"/>
      <c r="F1050" s="31"/>
      <c r="G1050" s="31"/>
      <c r="H1050" s="210"/>
    </row>
    <row r="1051" spans="1:8" ht="20.25" customHeight="1">
      <c r="A1051" s="216">
        <f t="shared" si="86"/>
        <v>118.04000000000002</v>
      </c>
      <c r="B1051" s="38" t="s">
        <v>1026</v>
      </c>
      <c r="C1051" s="49">
        <v>8.06</v>
      </c>
      <c r="D1051" s="49" t="s">
        <v>61</v>
      </c>
      <c r="E1051" s="21"/>
      <c r="F1051" s="31"/>
      <c r="G1051" s="31"/>
      <c r="H1051" s="210"/>
    </row>
    <row r="1052" spans="1:8" ht="20.25" customHeight="1">
      <c r="A1052" s="228"/>
      <c r="B1052" s="88" t="s">
        <v>420</v>
      </c>
      <c r="C1052" s="88"/>
      <c r="D1052" s="88"/>
      <c r="E1052" s="88"/>
      <c r="F1052" s="226"/>
      <c r="G1052" s="101"/>
      <c r="H1052" s="210"/>
    </row>
    <row r="1053" spans="1:8" ht="20.25" customHeight="1">
      <c r="A1053" s="215">
        <v>119</v>
      </c>
      <c r="B1053" s="58" t="s">
        <v>469</v>
      </c>
      <c r="C1053" s="49"/>
      <c r="D1053" s="49"/>
      <c r="E1053" s="49"/>
      <c r="F1053" s="31"/>
      <c r="G1053" s="31"/>
      <c r="H1053" s="210"/>
    </row>
    <row r="1054" spans="1:8" ht="20.25" customHeight="1">
      <c r="A1054" s="216">
        <f t="shared" ref="A1054:A1059" si="87">+A1053+0.01</f>
        <v>119.01</v>
      </c>
      <c r="B1054" s="38" t="s">
        <v>63</v>
      </c>
      <c r="C1054" s="49">
        <v>642.79612499999996</v>
      </c>
      <c r="D1054" s="49" t="s">
        <v>61</v>
      </c>
      <c r="E1054" s="31"/>
      <c r="F1054" s="31"/>
      <c r="G1054" s="31"/>
      <c r="H1054" s="210"/>
    </row>
    <row r="1055" spans="1:8" ht="20.25" customHeight="1">
      <c r="A1055" s="216">
        <f t="shared" si="87"/>
        <v>119.02000000000001</v>
      </c>
      <c r="B1055" s="38" t="s">
        <v>64</v>
      </c>
      <c r="C1055" s="49">
        <v>864.80999999999983</v>
      </c>
      <c r="D1055" s="49" t="s">
        <v>61</v>
      </c>
      <c r="E1055" s="31"/>
      <c r="F1055" s="31"/>
      <c r="G1055" s="31"/>
      <c r="H1055" s="210"/>
    </row>
    <row r="1056" spans="1:8" ht="20.25" customHeight="1">
      <c r="A1056" s="216">
        <f t="shared" si="87"/>
        <v>119.03000000000002</v>
      </c>
      <c r="B1056" s="38" t="s">
        <v>65</v>
      </c>
      <c r="C1056" s="49">
        <v>195.065</v>
      </c>
      <c r="D1056" s="49" t="s">
        <v>61</v>
      </c>
      <c r="E1056" s="31"/>
      <c r="F1056" s="31"/>
      <c r="G1056" s="31"/>
      <c r="H1056" s="210"/>
    </row>
    <row r="1057" spans="1:8" ht="20.25" customHeight="1">
      <c r="A1057" s="216">
        <f t="shared" si="87"/>
        <v>119.04000000000002</v>
      </c>
      <c r="B1057" s="38" t="s">
        <v>66</v>
      </c>
      <c r="C1057" s="49">
        <v>642.79612499999996</v>
      </c>
      <c r="D1057" s="49" t="s">
        <v>61</v>
      </c>
      <c r="E1057" s="31"/>
      <c r="F1057" s="31"/>
      <c r="G1057" s="31"/>
      <c r="H1057" s="210"/>
    </row>
    <row r="1058" spans="1:8" ht="20.25" customHeight="1">
      <c r="A1058" s="216">
        <f t="shared" si="87"/>
        <v>119.05000000000003</v>
      </c>
      <c r="B1058" s="38" t="s">
        <v>67</v>
      </c>
      <c r="C1058" s="49">
        <v>909.67000000000007</v>
      </c>
      <c r="D1058" s="49" t="s">
        <v>68</v>
      </c>
      <c r="E1058" s="31"/>
      <c r="F1058" s="31"/>
      <c r="G1058" s="31"/>
      <c r="H1058" s="210"/>
    </row>
    <row r="1059" spans="1:8" ht="20.25" customHeight="1">
      <c r="A1059" s="216">
        <f t="shared" si="87"/>
        <v>119.06000000000003</v>
      </c>
      <c r="B1059" s="38" t="s">
        <v>1020</v>
      </c>
      <c r="C1059" s="49">
        <v>159.30000000000001</v>
      </c>
      <c r="D1059" s="49" t="s">
        <v>68</v>
      </c>
      <c r="E1059" s="31"/>
      <c r="F1059" s="31"/>
      <c r="G1059" s="31"/>
      <c r="H1059" s="210"/>
    </row>
    <row r="1060" spans="1:8" ht="20.25" customHeight="1">
      <c r="A1060" s="228"/>
      <c r="B1060" s="88" t="s">
        <v>420</v>
      </c>
      <c r="C1060" s="88"/>
      <c r="D1060" s="88"/>
      <c r="E1060" s="88"/>
      <c r="F1060" s="226"/>
      <c r="G1060" s="101"/>
      <c r="H1060" s="210"/>
    </row>
    <row r="1061" spans="1:8" ht="20.25" customHeight="1">
      <c r="A1061" s="215">
        <v>120</v>
      </c>
      <c r="B1061" s="58" t="s">
        <v>470</v>
      </c>
      <c r="C1061" s="49"/>
      <c r="D1061" s="49"/>
      <c r="E1061" s="49"/>
      <c r="F1061" s="31"/>
      <c r="G1061" s="31"/>
      <c r="H1061" s="210"/>
    </row>
    <row r="1062" spans="1:8" ht="45">
      <c r="A1062" s="444">
        <f t="shared" ref="A1062:A1064" si="88">+A1061+0.01</f>
        <v>120.01</v>
      </c>
      <c r="B1062" s="435" t="s">
        <v>1231</v>
      </c>
      <c r="C1062" s="434">
        <v>155.91999999999999</v>
      </c>
      <c r="D1062" s="434" t="s">
        <v>61</v>
      </c>
      <c r="E1062" s="31"/>
      <c r="F1062" s="31"/>
      <c r="G1062" s="31"/>
      <c r="H1062" s="210"/>
    </row>
    <row r="1063" spans="1:8" ht="45">
      <c r="A1063" s="444">
        <f t="shared" si="88"/>
        <v>120.02000000000001</v>
      </c>
      <c r="B1063" s="435" t="s">
        <v>1232</v>
      </c>
      <c r="C1063" s="434">
        <v>210.1525</v>
      </c>
      <c r="D1063" s="434" t="s">
        <v>61</v>
      </c>
      <c r="E1063" s="119"/>
      <c r="F1063" s="31"/>
      <c r="G1063" s="31"/>
      <c r="H1063" s="210"/>
    </row>
    <row r="1064" spans="1:8" ht="30">
      <c r="A1064" s="444">
        <f t="shared" si="88"/>
        <v>120.03000000000002</v>
      </c>
      <c r="B1064" s="435" t="s">
        <v>472</v>
      </c>
      <c r="C1064" s="434">
        <v>3.3</v>
      </c>
      <c r="D1064" s="434" t="s">
        <v>61</v>
      </c>
      <c r="E1064" s="31"/>
      <c r="F1064" s="31"/>
      <c r="G1064" s="31"/>
      <c r="H1064" s="210"/>
    </row>
    <row r="1065" spans="1:8" ht="20.25" customHeight="1">
      <c r="A1065" s="228"/>
      <c r="B1065" s="88" t="s">
        <v>420</v>
      </c>
      <c r="C1065" s="88"/>
      <c r="D1065" s="88"/>
      <c r="E1065" s="88"/>
      <c r="F1065" s="226"/>
      <c r="G1065" s="101"/>
      <c r="H1065" s="210"/>
    </row>
    <row r="1066" spans="1:8" ht="20.25" customHeight="1">
      <c r="A1066" s="215">
        <v>121</v>
      </c>
      <c r="B1066" s="58" t="s">
        <v>71</v>
      </c>
      <c r="C1066" s="49"/>
      <c r="D1066" s="49"/>
      <c r="E1066" s="49"/>
      <c r="F1066" s="31"/>
      <c r="G1066" s="31"/>
      <c r="H1066" s="210"/>
    </row>
    <row r="1067" spans="1:8" ht="90">
      <c r="A1067" s="444">
        <f t="shared" ref="A1067:A1072" si="89">+A1066+0.01</f>
        <v>121.01</v>
      </c>
      <c r="B1067" s="435" t="s">
        <v>1233</v>
      </c>
      <c r="C1067" s="434">
        <v>161.95999999999998</v>
      </c>
      <c r="D1067" s="434" t="s">
        <v>61</v>
      </c>
      <c r="E1067" s="31"/>
      <c r="F1067" s="31"/>
      <c r="G1067" s="31"/>
      <c r="H1067" s="210"/>
    </row>
    <row r="1068" spans="1:8" ht="30">
      <c r="A1068" s="444">
        <f t="shared" si="89"/>
        <v>121.02000000000001</v>
      </c>
      <c r="B1068" s="435" t="s">
        <v>1021</v>
      </c>
      <c r="C1068" s="434">
        <v>14.360000000000003</v>
      </c>
      <c r="D1068" s="434" t="s">
        <v>61</v>
      </c>
      <c r="E1068" s="119"/>
      <c r="F1068" s="31"/>
      <c r="G1068" s="31"/>
      <c r="H1068" s="210"/>
    </row>
    <row r="1069" spans="1:8" ht="20.25" customHeight="1">
      <c r="A1069" s="216"/>
      <c r="B1069" s="88" t="s">
        <v>420</v>
      </c>
      <c r="C1069" s="88"/>
      <c r="D1069" s="88"/>
      <c r="E1069" s="88"/>
      <c r="F1069" s="226"/>
      <c r="G1069" s="101"/>
      <c r="H1069" s="210"/>
    </row>
    <row r="1070" spans="1:8" ht="20.25" customHeight="1">
      <c r="A1070" s="215">
        <v>122</v>
      </c>
      <c r="B1070" s="58" t="s">
        <v>473</v>
      </c>
      <c r="C1070" s="49"/>
      <c r="D1070" s="49"/>
      <c r="E1070" s="49"/>
      <c r="F1070" s="31"/>
      <c r="G1070" s="31"/>
      <c r="H1070" s="210"/>
    </row>
    <row r="1071" spans="1:8" ht="20.25" customHeight="1">
      <c r="A1071" s="444">
        <f t="shared" si="89"/>
        <v>122.01</v>
      </c>
      <c r="B1071" s="449" t="s">
        <v>1084</v>
      </c>
      <c r="C1071" s="434">
        <v>38</v>
      </c>
      <c r="D1071" s="434" t="s">
        <v>68</v>
      </c>
      <c r="E1071" s="31"/>
      <c r="F1071" s="31"/>
      <c r="G1071" s="31"/>
      <c r="H1071" s="210"/>
    </row>
    <row r="1072" spans="1:8" ht="20.25" customHeight="1">
      <c r="A1072" s="444">
        <f t="shared" si="89"/>
        <v>122.02000000000001</v>
      </c>
      <c r="B1072" s="449" t="s">
        <v>1085</v>
      </c>
      <c r="C1072" s="434">
        <v>10.26</v>
      </c>
      <c r="D1072" s="434" t="s">
        <v>61</v>
      </c>
      <c r="E1072" s="119"/>
      <c r="F1072" s="31"/>
      <c r="G1072" s="31"/>
      <c r="H1072" s="210"/>
    </row>
    <row r="1073" spans="1:8" ht="20.25" customHeight="1">
      <c r="A1073" s="228"/>
      <c r="B1073" s="88" t="s">
        <v>420</v>
      </c>
      <c r="C1073" s="88"/>
      <c r="D1073" s="88"/>
      <c r="E1073" s="88"/>
      <c r="F1073" s="226"/>
      <c r="G1073" s="101"/>
      <c r="H1073" s="210"/>
    </row>
    <row r="1074" spans="1:8" ht="20.25" customHeight="1">
      <c r="A1074" s="215">
        <v>123</v>
      </c>
      <c r="B1074" s="58" t="s">
        <v>474</v>
      </c>
      <c r="C1074" s="49"/>
      <c r="D1074" s="49"/>
      <c r="E1074" s="49"/>
      <c r="F1074" s="31"/>
      <c r="G1074" s="31"/>
      <c r="H1074" s="210"/>
    </row>
    <row r="1075" spans="1:8" ht="20.25" customHeight="1">
      <c r="A1075" s="216">
        <f t="shared" ref="A1075:A1077" si="90">+A1074+0.01</f>
        <v>123.01</v>
      </c>
      <c r="B1075" s="38" t="s">
        <v>475</v>
      </c>
      <c r="C1075" s="49">
        <v>29.28</v>
      </c>
      <c r="D1075" s="49" t="s">
        <v>11</v>
      </c>
      <c r="E1075" s="31"/>
      <c r="F1075" s="31"/>
      <c r="G1075" s="31"/>
      <c r="H1075" s="210"/>
    </row>
    <row r="1076" spans="1:8" ht="30">
      <c r="A1076" s="216">
        <f t="shared" si="90"/>
        <v>123.02000000000001</v>
      </c>
      <c r="B1076" s="38" t="s">
        <v>1229</v>
      </c>
      <c r="C1076" s="49">
        <v>47.4</v>
      </c>
      <c r="D1076" s="49" t="s">
        <v>11</v>
      </c>
      <c r="E1076" s="31"/>
      <c r="F1076" s="31"/>
      <c r="G1076" s="31"/>
      <c r="H1076" s="210"/>
    </row>
    <row r="1077" spans="1:8" ht="20.25" customHeight="1">
      <c r="A1077" s="216">
        <f t="shared" si="90"/>
        <v>123.03000000000002</v>
      </c>
      <c r="B1077" s="38" t="s">
        <v>476</v>
      </c>
      <c r="C1077" s="49">
        <v>40.059999999999995</v>
      </c>
      <c r="D1077" s="49" t="s">
        <v>11</v>
      </c>
      <c r="E1077" s="31"/>
      <c r="F1077" s="31"/>
      <c r="G1077" s="31"/>
      <c r="H1077" s="210"/>
    </row>
    <row r="1078" spans="1:8" ht="20.25" customHeight="1">
      <c r="A1078" s="228"/>
      <c r="B1078" s="88" t="s">
        <v>420</v>
      </c>
      <c r="C1078" s="88"/>
      <c r="D1078" s="88"/>
      <c r="E1078" s="88"/>
      <c r="F1078" s="226"/>
      <c r="G1078" s="101"/>
      <c r="H1078" s="210"/>
    </row>
    <row r="1079" spans="1:8" ht="20.25" customHeight="1">
      <c r="A1079" s="215">
        <v>124</v>
      </c>
      <c r="B1079" s="58" t="s">
        <v>76</v>
      </c>
      <c r="C1079" s="49"/>
      <c r="D1079" s="49"/>
      <c r="E1079" s="49"/>
      <c r="F1079" s="31"/>
      <c r="G1079" s="31"/>
      <c r="H1079" s="210"/>
    </row>
    <row r="1080" spans="1:8" ht="30">
      <c r="A1080" s="216">
        <f t="shared" ref="A1080:A1082" si="91">+A1079+0.01</f>
        <v>124.01</v>
      </c>
      <c r="B1080" s="38" t="s">
        <v>1022</v>
      </c>
      <c r="C1080" s="49">
        <v>4</v>
      </c>
      <c r="D1080" s="49" t="s">
        <v>608</v>
      </c>
      <c r="E1080" s="31"/>
      <c r="F1080" s="31"/>
      <c r="G1080" s="31"/>
      <c r="H1080" s="210"/>
    </row>
    <row r="1081" spans="1:8" ht="30">
      <c r="A1081" s="216">
        <f t="shared" si="91"/>
        <v>124.02000000000001</v>
      </c>
      <c r="B1081" s="38" t="s">
        <v>1023</v>
      </c>
      <c r="C1081" s="49">
        <v>18</v>
      </c>
      <c r="D1081" s="49" t="s">
        <v>608</v>
      </c>
      <c r="E1081" s="31"/>
      <c r="F1081" s="31"/>
      <c r="G1081" s="31"/>
      <c r="H1081" s="210"/>
    </row>
    <row r="1082" spans="1:8" ht="30">
      <c r="A1082" s="216">
        <f t="shared" si="91"/>
        <v>124.03000000000002</v>
      </c>
      <c r="B1082" s="38" t="s">
        <v>1024</v>
      </c>
      <c r="C1082" s="49">
        <v>1</v>
      </c>
      <c r="D1082" s="49" t="s">
        <v>608</v>
      </c>
      <c r="E1082" s="31"/>
      <c r="F1082" s="31"/>
      <c r="G1082" s="31"/>
      <c r="H1082" s="210"/>
    </row>
    <row r="1083" spans="1:8" ht="20.25" customHeight="1">
      <c r="A1083" s="228"/>
      <c r="B1083" s="88" t="s">
        <v>420</v>
      </c>
      <c r="C1083" s="88"/>
      <c r="D1083" s="88"/>
      <c r="E1083" s="88"/>
      <c r="F1083" s="226"/>
      <c r="G1083" s="101"/>
      <c r="H1083" s="210"/>
    </row>
    <row r="1084" spans="1:8" ht="20.25" customHeight="1">
      <c r="A1084" s="215">
        <v>125</v>
      </c>
      <c r="B1084" s="58" t="s">
        <v>78</v>
      </c>
      <c r="C1084" s="49"/>
      <c r="D1084" s="49"/>
      <c r="E1084" s="49"/>
      <c r="F1084" s="31"/>
      <c r="G1084" s="31"/>
      <c r="H1084" s="210"/>
    </row>
    <row r="1085" spans="1:8" ht="20.25" customHeight="1">
      <c r="A1085" s="444">
        <f t="shared" ref="A1085:A1088" si="92">+A1084+0.01</f>
        <v>125.01</v>
      </c>
      <c r="B1085" s="435" t="s">
        <v>477</v>
      </c>
      <c r="C1085" s="434">
        <v>0.36</v>
      </c>
      <c r="D1085" s="434" t="s">
        <v>11</v>
      </c>
      <c r="E1085" s="31"/>
      <c r="F1085" s="31"/>
      <c r="G1085" s="31"/>
      <c r="H1085" s="210"/>
    </row>
    <row r="1086" spans="1:8" ht="20.25" customHeight="1">
      <c r="A1086" s="444">
        <f t="shared" si="92"/>
        <v>125.02000000000001</v>
      </c>
      <c r="B1086" s="435" t="s">
        <v>478</v>
      </c>
      <c r="C1086" s="434">
        <v>0.84</v>
      </c>
      <c r="D1086" s="434" t="s">
        <v>11</v>
      </c>
      <c r="E1086" s="31"/>
      <c r="F1086" s="31"/>
      <c r="G1086" s="31"/>
      <c r="H1086" s="210"/>
    </row>
    <row r="1087" spans="1:8" ht="20.25" customHeight="1">
      <c r="A1087" s="444">
        <f t="shared" si="92"/>
        <v>125.03000000000002</v>
      </c>
      <c r="B1087" s="435" t="s">
        <v>479</v>
      </c>
      <c r="C1087" s="434">
        <v>8.1199999999999992</v>
      </c>
      <c r="D1087" s="434" t="s">
        <v>11</v>
      </c>
      <c r="E1087" s="31"/>
      <c r="F1087" s="31"/>
      <c r="G1087" s="31"/>
      <c r="H1087" s="210"/>
    </row>
    <row r="1088" spans="1:8" ht="45">
      <c r="A1088" s="216">
        <f t="shared" si="92"/>
        <v>125.04000000000002</v>
      </c>
      <c r="B1088" s="38" t="s">
        <v>480</v>
      </c>
      <c r="C1088" s="49">
        <v>36.148223999999999</v>
      </c>
      <c r="D1088" s="49" t="s">
        <v>402</v>
      </c>
      <c r="E1088" s="31"/>
      <c r="F1088" s="31"/>
      <c r="G1088" s="31"/>
      <c r="H1088" s="210"/>
    </row>
    <row r="1089" spans="1:8" ht="20.25" customHeight="1">
      <c r="A1089" s="228"/>
      <c r="B1089" s="88" t="s">
        <v>420</v>
      </c>
      <c r="C1089" s="88"/>
      <c r="D1089" s="88"/>
      <c r="E1089" s="88"/>
      <c r="F1089" s="226"/>
      <c r="G1089" s="101"/>
      <c r="H1089" s="210"/>
    </row>
    <row r="1090" spans="1:8" ht="20.25" customHeight="1" thickBot="1">
      <c r="A1090" s="277">
        <v>126</v>
      </c>
      <c r="B1090" s="309" t="s">
        <v>82</v>
      </c>
      <c r="C1090" s="263"/>
      <c r="D1090" s="263"/>
      <c r="E1090" s="263"/>
      <c r="F1090" s="265"/>
      <c r="G1090" s="265"/>
      <c r="H1090" s="266"/>
    </row>
    <row r="1091" spans="1:8" ht="20.25" customHeight="1">
      <c r="A1091" s="267">
        <f t="shared" ref="A1091:A1094" si="93">+A1090+0.01</f>
        <v>126.01</v>
      </c>
      <c r="B1091" s="276" t="s">
        <v>174</v>
      </c>
      <c r="C1091" s="270">
        <v>1357.875</v>
      </c>
      <c r="D1091" s="270" t="s">
        <v>11</v>
      </c>
      <c r="E1091" s="272"/>
      <c r="F1091" s="272"/>
      <c r="G1091" s="272"/>
      <c r="H1091" s="273"/>
    </row>
    <row r="1092" spans="1:8" ht="20.25" customHeight="1">
      <c r="A1092" s="444">
        <f t="shared" si="93"/>
        <v>126.02000000000001</v>
      </c>
      <c r="B1092" s="435" t="s">
        <v>84</v>
      </c>
      <c r="C1092" s="434">
        <v>1162.81</v>
      </c>
      <c r="D1092" s="434" t="s">
        <v>11</v>
      </c>
      <c r="E1092" s="31"/>
      <c r="F1092" s="31"/>
      <c r="G1092" s="31"/>
      <c r="H1092" s="210"/>
    </row>
    <row r="1093" spans="1:8" ht="20.25" customHeight="1">
      <c r="A1093" s="216">
        <f t="shared" si="93"/>
        <v>126.03000000000002</v>
      </c>
      <c r="B1093" s="38" t="s">
        <v>85</v>
      </c>
      <c r="C1093" s="49">
        <v>195.065</v>
      </c>
      <c r="D1093" s="49" t="s">
        <v>11</v>
      </c>
      <c r="E1093" s="31"/>
      <c r="F1093" s="31"/>
      <c r="G1093" s="31"/>
      <c r="H1093" s="210"/>
    </row>
    <row r="1094" spans="1:8" ht="20.25" customHeight="1">
      <c r="A1094" s="216">
        <f t="shared" si="93"/>
        <v>126.04000000000002</v>
      </c>
      <c r="B1094" s="38" t="s">
        <v>86</v>
      </c>
      <c r="C1094" s="49">
        <v>270.68</v>
      </c>
      <c r="D1094" s="49" t="s">
        <v>11</v>
      </c>
      <c r="E1094" s="31"/>
      <c r="F1094" s="31"/>
      <c r="G1094" s="31"/>
      <c r="H1094" s="210"/>
    </row>
    <row r="1095" spans="1:8" ht="20.25" customHeight="1">
      <c r="A1095" s="228"/>
      <c r="B1095" s="88" t="s">
        <v>420</v>
      </c>
      <c r="C1095" s="88"/>
      <c r="D1095" s="88"/>
      <c r="E1095" s="88"/>
      <c r="F1095" s="226"/>
      <c r="G1095" s="101"/>
      <c r="H1095" s="210"/>
    </row>
    <row r="1096" spans="1:8" ht="20.25" customHeight="1">
      <c r="A1096" s="215">
        <v>127</v>
      </c>
      <c r="B1096" s="58" t="s">
        <v>87</v>
      </c>
      <c r="C1096" s="49"/>
      <c r="D1096" s="49"/>
      <c r="E1096" s="49"/>
      <c r="F1096" s="31"/>
      <c r="G1096" s="31"/>
      <c r="H1096" s="210"/>
    </row>
    <row r="1097" spans="1:8" ht="20.25" customHeight="1">
      <c r="A1097" s="216">
        <f t="shared" ref="A1097:A1098" si="94">+A1096+0.01</f>
        <v>127.01</v>
      </c>
      <c r="B1097" s="38" t="s">
        <v>482</v>
      </c>
      <c r="C1097" s="49">
        <v>1</v>
      </c>
      <c r="D1097" s="49" t="s">
        <v>608</v>
      </c>
      <c r="E1097" s="31"/>
      <c r="F1097" s="31"/>
      <c r="G1097" s="31"/>
      <c r="H1097" s="210"/>
    </row>
    <row r="1098" spans="1:8" ht="30">
      <c r="A1098" s="216">
        <f t="shared" si="94"/>
        <v>127.02000000000001</v>
      </c>
      <c r="B1098" s="38" t="s">
        <v>176</v>
      </c>
      <c r="C1098" s="49">
        <v>414.64499999999998</v>
      </c>
      <c r="D1098" s="49" t="s">
        <v>68</v>
      </c>
      <c r="E1098" s="31"/>
      <c r="F1098" s="31"/>
      <c r="G1098" s="31"/>
      <c r="H1098" s="210"/>
    </row>
    <row r="1099" spans="1:8" ht="20.25" customHeight="1">
      <c r="A1099" s="228"/>
      <c r="B1099" s="88" t="s">
        <v>420</v>
      </c>
      <c r="C1099" s="88"/>
      <c r="D1099" s="88"/>
      <c r="E1099" s="88"/>
      <c r="F1099" s="226"/>
      <c r="G1099" s="101"/>
      <c r="H1099" s="210"/>
    </row>
    <row r="1100" spans="1:8" ht="20.25" customHeight="1">
      <c r="A1100" s="212"/>
      <c r="B1100" s="38"/>
      <c r="C1100" s="49"/>
      <c r="D1100" s="49"/>
      <c r="E1100" s="49"/>
      <c r="F1100" s="31"/>
      <c r="G1100" s="31"/>
      <c r="H1100" s="210"/>
    </row>
    <row r="1101" spans="1:8" ht="20.100000000000001" customHeight="1">
      <c r="A1101" s="218"/>
      <c r="B1101" s="18" t="s">
        <v>244</v>
      </c>
      <c r="C1101" s="18"/>
      <c r="D1101" s="18"/>
      <c r="E1101" s="18"/>
      <c r="F1101" s="226"/>
      <c r="G1101" s="110"/>
      <c r="H1101" s="219"/>
    </row>
    <row r="1102" spans="1:8" ht="20.100000000000001" customHeight="1">
      <c r="A1102" s="218"/>
      <c r="B1102" s="18"/>
      <c r="C1102" s="18"/>
      <c r="D1102" s="18"/>
      <c r="E1102" s="18"/>
      <c r="F1102" s="226"/>
      <c r="G1102" s="132"/>
      <c r="H1102" s="219"/>
    </row>
    <row r="1103" spans="1:8" ht="31.5">
      <c r="A1103" s="212"/>
      <c r="B1103" s="58" t="s">
        <v>528</v>
      </c>
      <c r="C1103" s="49"/>
      <c r="D1103" s="49" t="s">
        <v>15</v>
      </c>
      <c r="E1103" s="49"/>
      <c r="F1103" s="31"/>
      <c r="G1103" s="31"/>
      <c r="H1103" s="210"/>
    </row>
    <row r="1104" spans="1:8" ht="20.25" customHeight="1">
      <c r="A1104" s="215">
        <v>128</v>
      </c>
      <c r="B1104" s="58" t="s">
        <v>440</v>
      </c>
      <c r="C1104" s="49"/>
      <c r="D1104" s="49" t="s">
        <v>15</v>
      </c>
      <c r="E1104" s="49"/>
      <c r="F1104" s="31"/>
      <c r="G1104" s="31"/>
      <c r="H1104" s="210"/>
    </row>
    <row r="1105" spans="1:8" ht="20.25" customHeight="1">
      <c r="A1105" s="216">
        <f t="shared" ref="A1105:A1115" si="95">+A1104+0.01</f>
        <v>128.01</v>
      </c>
      <c r="B1105" s="38" t="s">
        <v>506</v>
      </c>
      <c r="C1105" s="49">
        <v>1.1924999999999999</v>
      </c>
      <c r="D1105" s="49" t="s">
        <v>38</v>
      </c>
      <c r="E1105" s="31"/>
      <c r="F1105" s="31"/>
      <c r="G1105" s="31"/>
      <c r="H1105" s="210"/>
    </row>
    <row r="1106" spans="1:8" ht="20.25" customHeight="1">
      <c r="A1106" s="216">
        <f t="shared" si="95"/>
        <v>128.01999999999998</v>
      </c>
      <c r="B1106" s="38" t="s">
        <v>507</v>
      </c>
      <c r="C1106" s="49">
        <v>3.1320000000000001</v>
      </c>
      <c r="D1106" s="49" t="s">
        <v>38</v>
      </c>
      <c r="E1106" s="31"/>
      <c r="F1106" s="31"/>
      <c r="G1106" s="31"/>
      <c r="H1106" s="210"/>
    </row>
    <row r="1107" spans="1:8" ht="20.25" customHeight="1">
      <c r="A1107" s="216">
        <f t="shared" si="95"/>
        <v>128.02999999999997</v>
      </c>
      <c r="B1107" s="38" t="s">
        <v>463</v>
      </c>
      <c r="C1107" s="49">
        <v>0.34125</v>
      </c>
      <c r="D1107" s="49" t="s">
        <v>23</v>
      </c>
      <c r="E1107" s="31"/>
      <c r="F1107" s="31"/>
      <c r="G1107" s="31"/>
      <c r="H1107" s="210"/>
    </row>
    <row r="1108" spans="1:8" ht="30">
      <c r="A1108" s="216">
        <f t="shared" si="95"/>
        <v>128.03999999999996</v>
      </c>
      <c r="B1108" s="38" t="s">
        <v>508</v>
      </c>
      <c r="C1108" s="49">
        <v>1.8818999999999999</v>
      </c>
      <c r="D1108" s="49" t="s">
        <v>23</v>
      </c>
      <c r="E1108" s="31"/>
      <c r="F1108" s="31"/>
      <c r="G1108" s="31"/>
      <c r="H1108" s="210"/>
    </row>
    <row r="1109" spans="1:8" ht="30">
      <c r="A1109" s="216">
        <f t="shared" si="95"/>
        <v>128.04999999999995</v>
      </c>
      <c r="B1109" s="38" t="s">
        <v>509</v>
      </c>
      <c r="C1109" s="49">
        <v>2.6325000000000003</v>
      </c>
      <c r="D1109" s="49" t="s">
        <v>23</v>
      </c>
      <c r="E1109" s="31"/>
      <c r="F1109" s="31"/>
      <c r="G1109" s="31"/>
      <c r="H1109" s="210"/>
    </row>
    <row r="1110" spans="1:8" ht="30">
      <c r="A1110" s="216">
        <f t="shared" si="95"/>
        <v>128.05999999999995</v>
      </c>
      <c r="B1110" s="38" t="s">
        <v>510</v>
      </c>
      <c r="C1110" s="49">
        <v>1.8818999999999999</v>
      </c>
      <c r="D1110" s="49" t="s">
        <v>23</v>
      </c>
      <c r="E1110" s="31"/>
      <c r="F1110" s="31"/>
      <c r="G1110" s="31"/>
      <c r="H1110" s="210"/>
    </row>
    <row r="1111" spans="1:8" ht="30">
      <c r="A1111" s="216">
        <f t="shared" si="95"/>
        <v>128.06999999999994</v>
      </c>
      <c r="B1111" s="38" t="s">
        <v>511</v>
      </c>
      <c r="C1111" s="49">
        <v>2.6325000000000003</v>
      </c>
      <c r="D1111" s="49" t="s">
        <v>23</v>
      </c>
      <c r="E1111" s="31"/>
      <c r="F1111" s="31"/>
      <c r="G1111" s="31"/>
      <c r="H1111" s="210"/>
    </row>
    <row r="1112" spans="1:8" ht="30">
      <c r="A1112" s="216">
        <f t="shared" si="95"/>
        <v>128.07999999999993</v>
      </c>
      <c r="B1112" s="38" t="s">
        <v>512</v>
      </c>
      <c r="C1112" s="49">
        <v>1.8818999999999999</v>
      </c>
      <c r="D1112" s="49" t="s">
        <v>23</v>
      </c>
      <c r="E1112" s="31"/>
      <c r="F1112" s="31"/>
      <c r="G1112" s="31"/>
      <c r="H1112" s="210"/>
    </row>
    <row r="1113" spans="1:8" ht="30">
      <c r="A1113" s="216">
        <f t="shared" si="95"/>
        <v>128.08999999999992</v>
      </c>
      <c r="B1113" s="38" t="s">
        <v>513</v>
      </c>
      <c r="C1113" s="49">
        <v>2.6325000000000003</v>
      </c>
      <c r="D1113" s="49" t="s">
        <v>23</v>
      </c>
      <c r="E1113" s="31"/>
      <c r="F1113" s="31"/>
      <c r="G1113" s="31"/>
      <c r="H1113" s="210"/>
    </row>
    <row r="1114" spans="1:8" ht="45">
      <c r="A1114" s="216">
        <f t="shared" si="95"/>
        <v>128.09999999999991</v>
      </c>
      <c r="B1114" s="38" t="s">
        <v>514</v>
      </c>
      <c r="C1114" s="49">
        <v>7.4047499999999999</v>
      </c>
      <c r="D1114" s="49" t="s">
        <v>23</v>
      </c>
      <c r="E1114" s="31"/>
      <c r="F1114" s="31"/>
      <c r="G1114" s="31"/>
      <c r="H1114" s="210"/>
    </row>
    <row r="1115" spans="1:8" ht="30">
      <c r="A1115" s="216">
        <f t="shared" si="95"/>
        <v>128.1099999999999</v>
      </c>
      <c r="B1115" s="38" t="s">
        <v>515</v>
      </c>
      <c r="C1115" s="49">
        <v>5.5613999999999999</v>
      </c>
      <c r="D1115" s="49" t="s">
        <v>23</v>
      </c>
      <c r="E1115" s="31"/>
      <c r="F1115" s="31"/>
      <c r="G1115" s="31"/>
      <c r="H1115" s="210"/>
    </row>
    <row r="1116" spans="1:8" ht="20.25" customHeight="1">
      <c r="A1116" s="228"/>
      <c r="B1116" s="88" t="s">
        <v>420</v>
      </c>
      <c r="C1116" s="88"/>
      <c r="D1116" s="88"/>
      <c r="E1116" s="88"/>
      <c r="F1116" s="226"/>
      <c r="G1116" s="101"/>
      <c r="H1116" s="210"/>
    </row>
    <row r="1117" spans="1:8" ht="20.25" customHeight="1">
      <c r="A1117" s="215">
        <v>129</v>
      </c>
      <c r="B1117" s="58" t="s">
        <v>60</v>
      </c>
      <c r="C1117" s="49"/>
      <c r="D1117" s="49" t="s">
        <v>15</v>
      </c>
      <c r="E1117" s="49"/>
      <c r="F1117" s="31"/>
      <c r="G1117" s="31"/>
      <c r="H1117" s="210"/>
    </row>
    <row r="1118" spans="1:8" ht="20.25" customHeight="1">
      <c r="A1118" s="216">
        <f t="shared" ref="A1118" si="96">+A1117+0.01</f>
        <v>129.01</v>
      </c>
      <c r="B1118" s="38" t="s">
        <v>516</v>
      </c>
      <c r="C1118" s="49">
        <v>110.41000000000001</v>
      </c>
      <c r="D1118" s="49" t="s">
        <v>61</v>
      </c>
      <c r="E1118" s="31"/>
      <c r="F1118" s="31"/>
      <c r="G1118" s="31"/>
      <c r="H1118" s="210"/>
    </row>
    <row r="1119" spans="1:8" ht="20.25" customHeight="1">
      <c r="A1119" s="228"/>
      <c r="B1119" s="88" t="s">
        <v>420</v>
      </c>
      <c r="C1119" s="88"/>
      <c r="D1119" s="88"/>
      <c r="E1119" s="88"/>
      <c r="F1119" s="226"/>
      <c r="G1119" s="101"/>
      <c r="H1119" s="210"/>
    </row>
    <row r="1120" spans="1:8" ht="20.25" customHeight="1">
      <c r="A1120" s="215">
        <v>130</v>
      </c>
      <c r="B1120" s="58" t="s">
        <v>469</v>
      </c>
      <c r="C1120" s="49"/>
      <c r="D1120" s="49" t="s">
        <v>15</v>
      </c>
      <c r="E1120" s="49"/>
      <c r="F1120" s="31"/>
      <c r="G1120" s="31"/>
      <c r="H1120" s="210"/>
    </row>
    <row r="1121" spans="1:8" ht="20.25" customHeight="1">
      <c r="A1121" s="216">
        <f t="shared" ref="A1121:A1124" si="97">+A1120+0.01</f>
        <v>130.01</v>
      </c>
      <c r="B1121" s="38" t="s">
        <v>63</v>
      </c>
      <c r="C1121" s="49">
        <v>486.30200000000002</v>
      </c>
      <c r="D1121" s="49" t="s">
        <v>61</v>
      </c>
      <c r="E1121" s="31"/>
      <c r="F1121" s="31"/>
      <c r="G1121" s="31"/>
      <c r="H1121" s="210"/>
    </row>
    <row r="1122" spans="1:8" ht="20.25" customHeight="1">
      <c r="A1122" s="216">
        <f t="shared" si="97"/>
        <v>130.01999999999998</v>
      </c>
      <c r="B1122" s="38" t="s">
        <v>517</v>
      </c>
      <c r="C1122" s="49">
        <v>295.20800000000008</v>
      </c>
      <c r="D1122" s="49" t="s">
        <v>61</v>
      </c>
      <c r="E1122" s="31"/>
      <c r="F1122" s="31"/>
      <c r="G1122" s="31"/>
      <c r="H1122" s="210"/>
    </row>
    <row r="1123" spans="1:8" ht="20.25" customHeight="1">
      <c r="A1123" s="216">
        <f t="shared" si="97"/>
        <v>130.02999999999997</v>
      </c>
      <c r="B1123" s="38" t="s">
        <v>66</v>
      </c>
      <c r="C1123" s="49">
        <v>486.30200000000002</v>
      </c>
      <c r="D1123" s="49" t="s">
        <v>61</v>
      </c>
      <c r="E1123" s="31"/>
      <c r="F1123" s="31"/>
      <c r="G1123" s="31"/>
      <c r="H1123" s="210"/>
    </row>
    <row r="1124" spans="1:8" ht="20.25" customHeight="1">
      <c r="A1124" s="216">
        <f t="shared" si="97"/>
        <v>130.03999999999996</v>
      </c>
      <c r="B1124" s="38" t="s">
        <v>67</v>
      </c>
      <c r="C1124" s="49">
        <v>309.02</v>
      </c>
      <c r="D1124" s="49" t="s">
        <v>68</v>
      </c>
      <c r="E1124" s="31"/>
      <c r="F1124" s="31"/>
      <c r="G1124" s="31"/>
      <c r="H1124" s="210"/>
    </row>
    <row r="1125" spans="1:8" ht="20.25" customHeight="1">
      <c r="A1125" s="228"/>
      <c r="B1125" s="88" t="s">
        <v>420</v>
      </c>
      <c r="C1125" s="88"/>
      <c r="D1125" s="88"/>
      <c r="E1125" s="88"/>
      <c r="F1125" s="226"/>
      <c r="G1125" s="101"/>
      <c r="H1125" s="210"/>
    </row>
    <row r="1126" spans="1:8" ht="20.25" customHeight="1">
      <c r="A1126" s="215">
        <v>131</v>
      </c>
      <c r="B1126" s="58" t="s">
        <v>518</v>
      </c>
      <c r="C1126" s="49"/>
      <c r="D1126" s="49" t="s">
        <v>15</v>
      </c>
      <c r="E1126" s="49"/>
      <c r="F1126" s="31"/>
      <c r="G1126" s="31"/>
      <c r="H1126" s="210"/>
    </row>
    <row r="1127" spans="1:8" ht="20.25" customHeight="1">
      <c r="A1127" s="216">
        <f t="shared" ref="A1127:A1128" si="98">+A1126+0.01</f>
        <v>131.01</v>
      </c>
      <c r="B1127" s="38" t="s">
        <v>519</v>
      </c>
      <c r="C1127" s="49">
        <v>1</v>
      </c>
      <c r="D1127" s="49" t="s">
        <v>229</v>
      </c>
      <c r="E1127" s="31"/>
      <c r="F1127" s="31"/>
      <c r="G1127" s="31"/>
      <c r="H1127" s="210"/>
    </row>
    <row r="1128" spans="1:8" ht="20.25" customHeight="1">
      <c r="A1128" s="216">
        <f t="shared" si="98"/>
        <v>131.01999999999998</v>
      </c>
      <c r="B1128" s="38" t="s">
        <v>520</v>
      </c>
      <c r="C1128" s="49">
        <v>5.5650000000000004</v>
      </c>
      <c r="D1128" s="49" t="s">
        <v>11</v>
      </c>
      <c r="E1128" s="31"/>
      <c r="F1128" s="31"/>
      <c r="G1128" s="31"/>
      <c r="H1128" s="210"/>
    </row>
    <row r="1129" spans="1:8" ht="20.25" customHeight="1">
      <c r="A1129" s="228"/>
      <c r="B1129" s="88" t="s">
        <v>420</v>
      </c>
      <c r="C1129" s="88"/>
      <c r="D1129" s="88"/>
      <c r="E1129" s="88"/>
      <c r="F1129" s="226"/>
      <c r="G1129" s="101"/>
      <c r="H1129" s="210"/>
    </row>
    <row r="1130" spans="1:8" ht="20.25" customHeight="1">
      <c r="A1130" s="215">
        <v>132</v>
      </c>
      <c r="B1130" s="58" t="s">
        <v>82</v>
      </c>
      <c r="C1130" s="49"/>
      <c r="D1130" s="49" t="s">
        <v>15</v>
      </c>
      <c r="E1130" s="31"/>
      <c r="F1130" s="31"/>
      <c r="G1130" s="31"/>
      <c r="H1130" s="210"/>
    </row>
    <row r="1131" spans="1:8" ht="20.25" customHeight="1">
      <c r="A1131" s="216">
        <f t="shared" ref="A1131:A1133" si="99">+A1130+0.01</f>
        <v>132.01</v>
      </c>
      <c r="B1131" s="38" t="s">
        <v>174</v>
      </c>
      <c r="C1131" s="49">
        <v>295.20800000000008</v>
      </c>
      <c r="D1131" s="49" t="s">
        <v>11</v>
      </c>
      <c r="E1131" s="31"/>
      <c r="F1131" s="31"/>
      <c r="G1131" s="31"/>
      <c r="H1131" s="210"/>
    </row>
    <row r="1132" spans="1:8" ht="20.25" customHeight="1">
      <c r="A1132" s="444">
        <f t="shared" si="99"/>
        <v>132.01999999999998</v>
      </c>
      <c r="B1132" s="435" t="s">
        <v>85</v>
      </c>
      <c r="C1132" s="434">
        <v>295.20800000000008</v>
      </c>
      <c r="D1132" s="434" t="s">
        <v>11</v>
      </c>
      <c r="E1132" s="31"/>
      <c r="F1132" s="31"/>
      <c r="G1132" s="31"/>
      <c r="H1132" s="210"/>
    </row>
    <row r="1133" spans="1:8" ht="20.25" customHeight="1">
      <c r="A1133" s="216">
        <f t="shared" si="99"/>
        <v>132.02999999999997</v>
      </c>
      <c r="B1133" s="38" t="s">
        <v>86</v>
      </c>
      <c r="C1133" s="49">
        <v>24.98</v>
      </c>
      <c r="D1133" s="49" t="s">
        <v>11</v>
      </c>
      <c r="E1133" s="31"/>
      <c r="F1133" s="31"/>
      <c r="G1133" s="31"/>
      <c r="H1133" s="210"/>
    </row>
    <row r="1134" spans="1:8" ht="20.25" customHeight="1">
      <c r="A1134" s="228"/>
      <c r="B1134" s="88" t="s">
        <v>420</v>
      </c>
      <c r="C1134" s="88"/>
      <c r="D1134" s="88"/>
      <c r="E1134" s="88"/>
      <c r="F1134" s="226"/>
      <c r="G1134" s="101"/>
      <c r="H1134" s="210"/>
    </row>
    <row r="1135" spans="1:8" ht="20.25" customHeight="1">
      <c r="A1135" s="215">
        <v>133</v>
      </c>
      <c r="B1135" s="58" t="s">
        <v>474</v>
      </c>
      <c r="C1135" s="49"/>
      <c r="D1135" s="49" t="s">
        <v>15</v>
      </c>
      <c r="E1135" s="31"/>
      <c r="F1135" s="31"/>
      <c r="G1135" s="31"/>
      <c r="H1135" s="210"/>
    </row>
    <row r="1136" spans="1:8" ht="20.25" customHeight="1">
      <c r="A1136" s="216">
        <f t="shared" ref="A1136" si="100">+A1135+0.01</f>
        <v>133.01</v>
      </c>
      <c r="B1136" s="38" t="s">
        <v>521</v>
      </c>
      <c r="C1136" s="49">
        <v>6.82</v>
      </c>
      <c r="D1136" s="49" t="s">
        <v>11</v>
      </c>
      <c r="E1136" s="31"/>
      <c r="F1136" s="31"/>
      <c r="G1136" s="31"/>
      <c r="H1136" s="210"/>
    </row>
    <row r="1137" spans="1:8" ht="20.25" customHeight="1">
      <c r="A1137" s="228"/>
      <c r="B1137" s="88" t="s">
        <v>420</v>
      </c>
      <c r="C1137" s="88"/>
      <c r="D1137" s="88"/>
      <c r="E1137" s="88"/>
      <c r="F1137" s="226"/>
      <c r="G1137" s="101"/>
      <c r="H1137" s="210"/>
    </row>
    <row r="1138" spans="1:8" ht="20.25" customHeight="1">
      <c r="A1138" s="215">
        <v>134</v>
      </c>
      <c r="B1138" s="58" t="s">
        <v>522</v>
      </c>
      <c r="C1138" s="49"/>
      <c r="D1138" s="49" t="s">
        <v>15</v>
      </c>
      <c r="E1138" s="31"/>
      <c r="F1138" s="31"/>
      <c r="G1138" s="31"/>
      <c r="H1138" s="210"/>
    </row>
    <row r="1139" spans="1:8" ht="20.25" customHeight="1">
      <c r="A1139" s="216">
        <f t="shared" ref="A1139:A1141" si="101">+A1138+0.01</f>
        <v>134.01</v>
      </c>
      <c r="B1139" s="38" t="s">
        <v>105</v>
      </c>
      <c r="C1139" s="49">
        <v>450.84000000000003</v>
      </c>
      <c r="D1139" s="49" t="s">
        <v>11</v>
      </c>
      <c r="E1139" s="31"/>
      <c r="F1139" s="31"/>
      <c r="G1139" s="31"/>
      <c r="H1139" s="210"/>
    </row>
    <row r="1140" spans="1:8" ht="20.25" customHeight="1" thickBot="1">
      <c r="A1140" s="260">
        <f t="shared" si="101"/>
        <v>134.01999999999998</v>
      </c>
      <c r="B1140" s="300" t="s">
        <v>106</v>
      </c>
      <c r="C1140" s="263">
        <v>72.17</v>
      </c>
      <c r="D1140" s="263" t="s">
        <v>91</v>
      </c>
      <c r="E1140" s="265"/>
      <c r="F1140" s="265"/>
      <c r="G1140" s="265"/>
      <c r="H1140" s="266"/>
    </row>
    <row r="1141" spans="1:8" ht="30">
      <c r="A1141" s="267">
        <f t="shared" si="101"/>
        <v>134.02999999999997</v>
      </c>
      <c r="B1141" s="276" t="s">
        <v>523</v>
      </c>
      <c r="C1141" s="270">
        <v>450.84000000000003</v>
      </c>
      <c r="D1141" s="270" t="s">
        <v>11</v>
      </c>
      <c r="E1141" s="272"/>
      <c r="F1141" s="272"/>
      <c r="G1141" s="272"/>
      <c r="H1141" s="273"/>
    </row>
    <row r="1142" spans="1:8" ht="20.25" customHeight="1">
      <c r="A1142" s="228"/>
      <c r="B1142" s="88" t="s">
        <v>420</v>
      </c>
      <c r="C1142" s="88"/>
      <c r="D1142" s="88"/>
      <c r="E1142" s="88"/>
      <c r="F1142" s="349"/>
      <c r="G1142" s="101"/>
      <c r="H1142" s="210"/>
    </row>
    <row r="1143" spans="1:8" ht="20.25" customHeight="1">
      <c r="A1143" s="229"/>
      <c r="B1143" s="133"/>
      <c r="C1143" s="133"/>
      <c r="D1143" s="133"/>
      <c r="E1143" s="133"/>
      <c r="F1143" s="101"/>
      <c r="G1143" s="101"/>
      <c r="H1143" s="210"/>
    </row>
    <row r="1144" spans="1:8" ht="31.5">
      <c r="A1144" s="225"/>
      <c r="B1144" s="58" t="s">
        <v>524</v>
      </c>
      <c r="C1144" s="58"/>
      <c r="D1144" s="58"/>
      <c r="E1144" s="58"/>
      <c r="F1144" s="226"/>
      <c r="G1144" s="91"/>
      <c r="H1144" s="210"/>
    </row>
    <row r="1145" spans="1:8" ht="15.75">
      <c r="A1145" s="225"/>
      <c r="B1145" s="58"/>
      <c r="C1145" s="58"/>
      <c r="D1145" s="58"/>
      <c r="E1145" s="58"/>
      <c r="F1145" s="101"/>
      <c r="G1145" s="101"/>
      <c r="H1145" s="210"/>
    </row>
    <row r="1146" spans="1:8" ht="20.25" customHeight="1">
      <c r="A1146" s="215">
        <v>135</v>
      </c>
      <c r="B1146" s="58" t="s">
        <v>529</v>
      </c>
      <c r="C1146" s="49"/>
      <c r="D1146" s="49"/>
      <c r="E1146" s="49"/>
      <c r="F1146" s="31"/>
      <c r="G1146" s="31"/>
      <c r="H1146" s="210"/>
    </row>
    <row r="1147" spans="1:8" ht="45.75">
      <c r="A1147" s="216">
        <f>+A1146+0.01</f>
        <v>135.01</v>
      </c>
      <c r="B1147" s="39" t="s">
        <v>1234</v>
      </c>
      <c r="C1147" s="49">
        <v>4</v>
      </c>
      <c r="D1147" s="49" t="s">
        <v>229</v>
      </c>
      <c r="E1147" s="48"/>
      <c r="F1147" s="31"/>
      <c r="G1147" s="31"/>
      <c r="H1147" s="210"/>
    </row>
    <row r="1148" spans="1:8" ht="45.75">
      <c r="A1148" s="216">
        <f t="shared" ref="A1148:A1164" si="102">+A1147+0.01</f>
        <v>135.01999999999998</v>
      </c>
      <c r="B1148" s="7" t="s">
        <v>587</v>
      </c>
      <c r="C1148" s="49">
        <v>4</v>
      </c>
      <c r="D1148" s="49" t="s">
        <v>229</v>
      </c>
      <c r="E1148" s="48"/>
      <c r="F1148" s="31"/>
      <c r="G1148" s="31"/>
      <c r="H1148" s="210"/>
    </row>
    <row r="1149" spans="1:8" ht="75.75">
      <c r="A1149" s="216">
        <f t="shared" si="102"/>
        <v>135.02999999999997</v>
      </c>
      <c r="B1149" s="39" t="s">
        <v>1027</v>
      </c>
      <c r="C1149" s="49">
        <v>14</v>
      </c>
      <c r="D1149" s="49" t="s">
        <v>229</v>
      </c>
      <c r="E1149" s="48"/>
      <c r="F1149" s="31"/>
      <c r="G1149" s="31"/>
      <c r="H1149" s="210"/>
    </row>
    <row r="1150" spans="1:8" ht="45.75">
      <c r="A1150" s="216">
        <f t="shared" si="102"/>
        <v>135.03999999999996</v>
      </c>
      <c r="B1150" s="134" t="s">
        <v>1235</v>
      </c>
      <c r="C1150" s="49">
        <v>1</v>
      </c>
      <c r="D1150" s="49" t="s">
        <v>229</v>
      </c>
      <c r="E1150" s="48"/>
      <c r="F1150" s="31"/>
      <c r="G1150" s="31"/>
      <c r="H1150" s="210"/>
    </row>
    <row r="1151" spans="1:8" ht="45.75">
      <c r="A1151" s="216">
        <f t="shared" si="102"/>
        <v>135.04999999999995</v>
      </c>
      <c r="B1151" s="39" t="s">
        <v>697</v>
      </c>
      <c r="C1151" s="49">
        <v>2</v>
      </c>
      <c r="D1151" s="49" t="s">
        <v>229</v>
      </c>
      <c r="E1151" s="48"/>
      <c r="F1151" s="31"/>
      <c r="G1151" s="31"/>
      <c r="H1151" s="210"/>
    </row>
    <row r="1152" spans="1:8" ht="60.75">
      <c r="A1152" s="216">
        <f t="shared" si="102"/>
        <v>135.05999999999995</v>
      </c>
      <c r="B1152" s="39" t="s">
        <v>1236</v>
      </c>
      <c r="C1152" s="49">
        <v>14</v>
      </c>
      <c r="D1152" s="49" t="s">
        <v>229</v>
      </c>
      <c r="E1152" s="48"/>
      <c r="F1152" s="31"/>
      <c r="G1152" s="31"/>
      <c r="H1152" s="210"/>
    </row>
    <row r="1153" spans="1:8" ht="30.75">
      <c r="A1153" s="216">
        <f t="shared" si="102"/>
        <v>135.06999999999994</v>
      </c>
      <c r="B1153" s="39" t="s">
        <v>698</v>
      </c>
      <c r="C1153" s="49">
        <v>2</v>
      </c>
      <c r="D1153" s="49" t="s">
        <v>608</v>
      </c>
      <c r="E1153" s="48"/>
      <c r="F1153" s="31"/>
      <c r="G1153" s="31"/>
      <c r="H1153" s="210"/>
    </row>
    <row r="1154" spans="1:8" ht="30.75">
      <c r="A1154" s="216">
        <f t="shared" si="102"/>
        <v>135.07999999999993</v>
      </c>
      <c r="B1154" s="39" t="s">
        <v>699</v>
      </c>
      <c r="C1154" s="49">
        <v>22</v>
      </c>
      <c r="D1154" s="49" t="s">
        <v>608</v>
      </c>
      <c r="E1154" s="48"/>
      <c r="F1154" s="31"/>
      <c r="G1154" s="31"/>
      <c r="H1154" s="210"/>
    </row>
    <row r="1155" spans="1:8" ht="30.75">
      <c r="A1155" s="216">
        <f t="shared" si="102"/>
        <v>135.08999999999992</v>
      </c>
      <c r="B1155" s="39" t="s">
        <v>700</v>
      </c>
      <c r="C1155" s="49">
        <v>2</v>
      </c>
      <c r="D1155" s="49" t="s">
        <v>229</v>
      </c>
      <c r="E1155" s="48"/>
      <c r="F1155" s="31"/>
      <c r="G1155" s="31"/>
      <c r="H1155" s="210"/>
    </row>
    <row r="1156" spans="1:8" ht="30.75">
      <c r="A1156" s="216">
        <f t="shared" si="102"/>
        <v>135.09999999999991</v>
      </c>
      <c r="B1156" s="134" t="s">
        <v>701</v>
      </c>
      <c r="C1156" s="49">
        <v>8</v>
      </c>
      <c r="D1156" s="49" t="s">
        <v>608</v>
      </c>
      <c r="E1156" s="48"/>
      <c r="F1156" s="31"/>
      <c r="G1156" s="31"/>
      <c r="H1156" s="210"/>
    </row>
    <row r="1157" spans="1:8" ht="45.75">
      <c r="A1157" s="216">
        <f t="shared" si="102"/>
        <v>135.1099999999999</v>
      </c>
      <c r="B1157" s="134" t="s">
        <v>702</v>
      </c>
      <c r="C1157" s="49">
        <v>10</v>
      </c>
      <c r="D1157" s="49" t="s">
        <v>229</v>
      </c>
      <c r="E1157" s="48"/>
      <c r="F1157" s="31"/>
      <c r="G1157" s="31"/>
      <c r="H1157" s="210"/>
    </row>
    <row r="1158" spans="1:8" ht="45.75">
      <c r="A1158" s="216">
        <f t="shared" si="102"/>
        <v>135.11999999999989</v>
      </c>
      <c r="B1158" s="134" t="s">
        <v>703</v>
      </c>
      <c r="C1158" s="49">
        <v>10</v>
      </c>
      <c r="D1158" s="49" t="s">
        <v>229</v>
      </c>
      <c r="E1158" s="48"/>
      <c r="F1158" s="31"/>
      <c r="G1158" s="31"/>
      <c r="H1158" s="210"/>
    </row>
    <row r="1159" spans="1:8" ht="45.75">
      <c r="A1159" s="216">
        <f t="shared" si="102"/>
        <v>135.12999999999988</v>
      </c>
      <c r="B1159" s="134" t="s">
        <v>704</v>
      </c>
      <c r="C1159" s="49">
        <v>1</v>
      </c>
      <c r="D1159" s="49" t="s">
        <v>229</v>
      </c>
      <c r="E1159" s="135"/>
      <c r="F1159" s="31"/>
      <c r="G1159" s="31"/>
      <c r="H1159" s="210"/>
    </row>
    <row r="1160" spans="1:8" ht="45.75">
      <c r="A1160" s="216">
        <f t="shared" si="102"/>
        <v>135.13999999999987</v>
      </c>
      <c r="B1160" s="134" t="s">
        <v>705</v>
      </c>
      <c r="C1160" s="49">
        <v>3</v>
      </c>
      <c r="D1160" s="49" t="s">
        <v>229</v>
      </c>
      <c r="E1160" s="48"/>
      <c r="F1160" s="31"/>
      <c r="G1160" s="31"/>
      <c r="H1160" s="210"/>
    </row>
    <row r="1161" spans="1:8" ht="45.75">
      <c r="A1161" s="216">
        <f t="shared" si="102"/>
        <v>135.14999999999986</v>
      </c>
      <c r="B1161" s="134" t="s">
        <v>706</v>
      </c>
      <c r="C1161" s="49">
        <v>16</v>
      </c>
      <c r="D1161" s="49" t="s">
        <v>229</v>
      </c>
      <c r="E1161" s="48"/>
      <c r="F1161" s="31"/>
      <c r="G1161" s="31"/>
      <c r="H1161" s="210"/>
    </row>
    <row r="1162" spans="1:8" ht="45.75">
      <c r="A1162" s="216">
        <f t="shared" si="102"/>
        <v>135.15999999999985</v>
      </c>
      <c r="B1162" s="134" t="s">
        <v>1237</v>
      </c>
      <c r="C1162" s="49">
        <v>1</v>
      </c>
      <c r="D1162" s="49" t="s">
        <v>229</v>
      </c>
      <c r="E1162" s="48"/>
      <c r="F1162" s="31"/>
      <c r="G1162" s="31"/>
      <c r="H1162" s="210"/>
    </row>
    <row r="1163" spans="1:8" ht="61.5">
      <c r="A1163" s="216">
        <f t="shared" si="102"/>
        <v>135.16999999999985</v>
      </c>
      <c r="B1163" s="134" t="s">
        <v>1238</v>
      </c>
      <c r="C1163" s="49">
        <v>1</v>
      </c>
      <c r="D1163" s="49" t="s">
        <v>229</v>
      </c>
      <c r="E1163" s="48"/>
      <c r="F1163" s="31"/>
      <c r="G1163" s="31"/>
      <c r="H1163" s="210"/>
    </row>
    <row r="1164" spans="1:8" ht="20.25" customHeight="1">
      <c r="A1164" s="216">
        <f t="shared" si="102"/>
        <v>135.17999999999984</v>
      </c>
      <c r="B1164" s="134" t="s">
        <v>1198</v>
      </c>
      <c r="C1164" s="49">
        <v>2</v>
      </c>
      <c r="D1164" s="49" t="s">
        <v>229</v>
      </c>
      <c r="E1164" s="48"/>
      <c r="F1164" s="31"/>
      <c r="G1164" s="31"/>
      <c r="H1164" s="210"/>
    </row>
    <row r="1165" spans="1:8" ht="20.25" customHeight="1">
      <c r="A1165" s="225"/>
      <c r="B1165" s="18" t="s">
        <v>712</v>
      </c>
      <c r="C1165" s="18"/>
      <c r="D1165" s="18"/>
      <c r="E1165" s="18"/>
      <c r="F1165" s="226"/>
      <c r="G1165" s="101"/>
      <c r="H1165" s="210"/>
    </row>
    <row r="1166" spans="1:8" ht="20.25" customHeight="1">
      <c r="A1166" s="225"/>
      <c r="B1166" s="18"/>
      <c r="C1166" s="18"/>
      <c r="D1166" s="18"/>
      <c r="E1166" s="18"/>
      <c r="F1166" s="101"/>
      <c r="G1166" s="101"/>
      <c r="H1166" s="210"/>
    </row>
    <row r="1167" spans="1:8" ht="20.25" customHeight="1">
      <c r="A1167" s="215">
        <v>136</v>
      </c>
      <c r="B1167" s="58" t="s">
        <v>530</v>
      </c>
      <c r="C1167" s="49"/>
      <c r="D1167" s="49"/>
      <c r="E1167" s="49"/>
      <c r="F1167" s="31"/>
      <c r="G1167" s="31"/>
      <c r="H1167" s="210"/>
    </row>
    <row r="1168" spans="1:8" ht="45.75">
      <c r="A1168" s="216">
        <f t="shared" ref="A1168:A1181" si="103">+A1167+0.01</f>
        <v>136.01</v>
      </c>
      <c r="B1168" s="39" t="s">
        <v>1234</v>
      </c>
      <c r="C1168" s="49">
        <v>3</v>
      </c>
      <c r="D1168" s="49" t="s">
        <v>229</v>
      </c>
      <c r="E1168" s="31"/>
      <c r="F1168" s="31"/>
      <c r="G1168" s="31"/>
      <c r="H1168" s="210"/>
    </row>
    <row r="1169" spans="1:8" ht="46.5" thickBot="1">
      <c r="A1169" s="260">
        <f t="shared" si="103"/>
        <v>136.01999999999998</v>
      </c>
      <c r="B1169" s="336" t="s">
        <v>587</v>
      </c>
      <c r="C1169" s="263">
        <v>3</v>
      </c>
      <c r="D1169" s="263" t="s">
        <v>229</v>
      </c>
      <c r="E1169" s="265"/>
      <c r="F1169" s="265"/>
      <c r="G1169" s="265"/>
      <c r="H1169" s="266"/>
    </row>
    <row r="1170" spans="1:8" ht="75.75">
      <c r="A1170" s="267">
        <f t="shared" si="103"/>
        <v>136.02999999999997</v>
      </c>
      <c r="B1170" s="337" t="s">
        <v>1027</v>
      </c>
      <c r="C1170" s="270">
        <v>14</v>
      </c>
      <c r="D1170" s="270" t="s">
        <v>229</v>
      </c>
      <c r="E1170" s="272"/>
      <c r="F1170" s="272"/>
      <c r="G1170" s="272"/>
      <c r="H1170" s="273"/>
    </row>
    <row r="1171" spans="1:8" ht="45.75">
      <c r="A1171" s="216">
        <f t="shared" si="103"/>
        <v>136.03999999999996</v>
      </c>
      <c r="B1171" s="134" t="s">
        <v>1235</v>
      </c>
      <c r="C1171" s="49">
        <v>1</v>
      </c>
      <c r="D1171" s="49" t="s">
        <v>229</v>
      </c>
      <c r="E1171" s="31"/>
      <c r="F1171" s="31"/>
      <c r="G1171" s="31"/>
      <c r="H1171" s="210"/>
    </row>
    <row r="1172" spans="1:8" ht="45.75">
      <c r="A1172" s="216">
        <f t="shared" si="103"/>
        <v>136.04999999999995</v>
      </c>
      <c r="B1172" s="39" t="s">
        <v>697</v>
      </c>
      <c r="C1172" s="49">
        <v>2</v>
      </c>
      <c r="D1172" s="49" t="s">
        <v>229</v>
      </c>
      <c r="E1172" s="31"/>
      <c r="F1172" s="31"/>
      <c r="G1172" s="31"/>
      <c r="H1172" s="210"/>
    </row>
    <row r="1173" spans="1:8" ht="60.75">
      <c r="A1173" s="216">
        <f t="shared" si="103"/>
        <v>136.05999999999995</v>
      </c>
      <c r="B1173" s="39" t="s">
        <v>1236</v>
      </c>
      <c r="C1173" s="49">
        <v>14</v>
      </c>
      <c r="D1173" s="49" t="s">
        <v>229</v>
      </c>
      <c r="E1173" s="31"/>
      <c r="F1173" s="31"/>
      <c r="G1173" s="31"/>
      <c r="H1173" s="210"/>
    </row>
    <row r="1174" spans="1:8" ht="30.75">
      <c r="A1174" s="216">
        <f t="shared" si="103"/>
        <v>136.06999999999994</v>
      </c>
      <c r="B1174" s="39" t="s">
        <v>699</v>
      </c>
      <c r="C1174" s="49">
        <v>14</v>
      </c>
      <c r="D1174" s="49" t="s">
        <v>229</v>
      </c>
      <c r="E1174" s="31"/>
      <c r="F1174" s="31"/>
      <c r="G1174" s="31"/>
      <c r="H1174" s="210"/>
    </row>
    <row r="1175" spans="1:8" ht="45.75">
      <c r="A1175" s="216">
        <f t="shared" si="103"/>
        <v>136.07999999999993</v>
      </c>
      <c r="B1175" s="134" t="s">
        <v>703</v>
      </c>
      <c r="C1175" s="49">
        <v>10</v>
      </c>
      <c r="D1175" s="49" t="s">
        <v>229</v>
      </c>
      <c r="E1175" s="31"/>
      <c r="F1175" s="31"/>
      <c r="G1175" s="31"/>
      <c r="H1175" s="210"/>
    </row>
    <row r="1176" spans="1:8" ht="45.75">
      <c r="A1176" s="216">
        <f t="shared" si="103"/>
        <v>136.08999999999992</v>
      </c>
      <c r="B1176" s="134" t="s">
        <v>705</v>
      </c>
      <c r="C1176" s="49">
        <v>3</v>
      </c>
      <c r="D1176" s="49" t="s">
        <v>229</v>
      </c>
      <c r="E1176" s="31"/>
      <c r="F1176" s="31"/>
      <c r="G1176" s="31"/>
      <c r="H1176" s="210"/>
    </row>
    <row r="1177" spans="1:8" ht="45.75">
      <c r="A1177" s="216">
        <f t="shared" si="103"/>
        <v>136.09999999999991</v>
      </c>
      <c r="B1177" s="134" t="s">
        <v>706</v>
      </c>
      <c r="C1177" s="49">
        <v>17</v>
      </c>
      <c r="D1177" s="49" t="s">
        <v>229</v>
      </c>
      <c r="E1177" s="31"/>
      <c r="F1177" s="31"/>
      <c r="G1177" s="31"/>
      <c r="H1177" s="210"/>
    </row>
    <row r="1178" spans="1:8" ht="45.75">
      <c r="A1178" s="216">
        <f t="shared" si="103"/>
        <v>136.1099999999999</v>
      </c>
      <c r="B1178" s="134" t="s">
        <v>1237</v>
      </c>
      <c r="C1178" s="49">
        <v>1</v>
      </c>
      <c r="D1178" s="49" t="s">
        <v>229</v>
      </c>
      <c r="E1178" s="31"/>
      <c r="F1178" s="31"/>
      <c r="G1178" s="31"/>
      <c r="H1178" s="210"/>
    </row>
    <row r="1179" spans="1:8" ht="15.75">
      <c r="A1179" s="216">
        <f t="shared" si="103"/>
        <v>136.11999999999989</v>
      </c>
      <c r="B1179" s="134" t="s">
        <v>1198</v>
      </c>
      <c r="C1179" s="49">
        <v>2</v>
      </c>
      <c r="D1179" s="49" t="s">
        <v>229</v>
      </c>
      <c r="E1179" s="31"/>
      <c r="F1179" s="31"/>
      <c r="G1179" s="31"/>
      <c r="H1179" s="210"/>
    </row>
    <row r="1180" spans="1:8" ht="45.75">
      <c r="A1180" s="216">
        <f t="shared" si="103"/>
        <v>136.12999999999988</v>
      </c>
      <c r="B1180" s="134" t="s">
        <v>707</v>
      </c>
      <c r="C1180" s="49">
        <v>3</v>
      </c>
      <c r="D1180" s="49" t="s">
        <v>229</v>
      </c>
      <c r="E1180" s="31"/>
      <c r="F1180" s="31"/>
      <c r="G1180" s="31"/>
      <c r="H1180" s="210"/>
    </row>
    <row r="1181" spans="1:8" ht="45.75">
      <c r="A1181" s="216">
        <f t="shared" si="103"/>
        <v>136.13999999999987</v>
      </c>
      <c r="B1181" s="134" t="s">
        <v>596</v>
      </c>
      <c r="C1181" s="49">
        <v>9</v>
      </c>
      <c r="D1181" s="49" t="s">
        <v>229</v>
      </c>
      <c r="E1181" s="31"/>
      <c r="F1181" s="31"/>
      <c r="G1181" s="31"/>
      <c r="H1181" s="210"/>
    </row>
    <row r="1182" spans="1:8" ht="20.25" customHeight="1">
      <c r="A1182" s="225"/>
      <c r="B1182" s="18" t="s">
        <v>713</v>
      </c>
      <c r="C1182" s="18"/>
      <c r="D1182" s="18"/>
      <c r="E1182" s="18"/>
      <c r="F1182" s="226"/>
      <c r="G1182" s="101"/>
      <c r="H1182" s="210"/>
    </row>
    <row r="1183" spans="1:8" ht="20.25" customHeight="1">
      <c r="A1183" s="225"/>
      <c r="B1183" s="18"/>
      <c r="C1183" s="18"/>
      <c r="D1183" s="18"/>
      <c r="E1183" s="18"/>
      <c r="F1183" s="101"/>
      <c r="G1183" s="101"/>
      <c r="H1183" s="210"/>
    </row>
    <row r="1184" spans="1:8" ht="20.25" customHeight="1">
      <c r="A1184" s="215">
        <v>137</v>
      </c>
      <c r="B1184" s="58" t="s">
        <v>708</v>
      </c>
      <c r="C1184" s="49"/>
      <c r="D1184" s="49"/>
      <c r="E1184" s="49"/>
      <c r="F1184" s="31"/>
      <c r="G1184" s="31"/>
      <c r="H1184" s="210"/>
    </row>
    <row r="1185" spans="1:8" ht="45.75">
      <c r="A1185" s="216">
        <f t="shared" ref="A1185" si="104">+A1184+0.01</f>
        <v>137.01</v>
      </c>
      <c r="B1185" s="134" t="s">
        <v>709</v>
      </c>
      <c r="C1185" s="49">
        <v>4</v>
      </c>
      <c r="D1185" s="49" t="s">
        <v>229</v>
      </c>
      <c r="E1185" s="31"/>
      <c r="F1185" s="31"/>
      <c r="G1185" s="31"/>
      <c r="H1185" s="210"/>
    </row>
    <row r="1186" spans="1:8" ht="20.25" customHeight="1">
      <c r="A1186" s="225"/>
      <c r="B1186" s="18" t="s">
        <v>710</v>
      </c>
      <c r="C1186" s="18"/>
      <c r="D1186" s="18"/>
      <c r="E1186" s="18"/>
      <c r="F1186" s="226"/>
      <c r="G1186" s="101"/>
      <c r="H1186" s="210"/>
    </row>
    <row r="1187" spans="1:8" ht="20.25" customHeight="1">
      <c r="A1187" s="212"/>
      <c r="B1187" s="58"/>
      <c r="C1187" s="49"/>
      <c r="D1187" s="49"/>
      <c r="E1187" s="49"/>
      <c r="F1187" s="31"/>
      <c r="G1187" s="31"/>
      <c r="H1187" s="210"/>
    </row>
    <row r="1188" spans="1:8" ht="31.5">
      <c r="A1188" s="225"/>
      <c r="B1188" s="58" t="s">
        <v>711</v>
      </c>
      <c r="C1188" s="58"/>
      <c r="D1188" s="58"/>
      <c r="E1188" s="58"/>
      <c r="F1188" s="226"/>
      <c r="G1188" s="91"/>
      <c r="H1188" s="210"/>
    </row>
    <row r="1189" spans="1:8" ht="15.75">
      <c r="A1189" s="225"/>
      <c r="B1189" s="58"/>
      <c r="C1189" s="58"/>
      <c r="D1189" s="58"/>
      <c r="E1189" s="58"/>
      <c r="F1189" s="101"/>
      <c r="G1189" s="101"/>
      <c r="H1189" s="210"/>
    </row>
    <row r="1190" spans="1:8" ht="20.25" customHeight="1">
      <c r="A1190" s="215">
        <v>138</v>
      </c>
      <c r="B1190" s="58" t="s">
        <v>1239</v>
      </c>
      <c r="C1190" s="49"/>
      <c r="D1190" s="49"/>
      <c r="E1190" s="49"/>
      <c r="F1190" s="31"/>
      <c r="G1190" s="31"/>
      <c r="H1190" s="210"/>
    </row>
    <row r="1191" spans="1:8" ht="106.5">
      <c r="A1191" s="216">
        <f t="shared" ref="A1191:A1205" si="105">+A1190+0.01</f>
        <v>138.01</v>
      </c>
      <c r="B1191" s="127" t="s">
        <v>1240</v>
      </c>
      <c r="C1191" s="49">
        <v>2</v>
      </c>
      <c r="D1191" s="49" t="s">
        <v>229</v>
      </c>
      <c r="E1191" s="31"/>
      <c r="F1191" s="31"/>
      <c r="G1191" s="31"/>
      <c r="H1191" s="210"/>
    </row>
    <row r="1192" spans="1:8" ht="122.25">
      <c r="A1192" s="216">
        <f t="shared" si="105"/>
        <v>138.01999999999998</v>
      </c>
      <c r="B1192" s="127" t="s">
        <v>1241</v>
      </c>
      <c r="C1192" s="49">
        <v>2</v>
      </c>
      <c r="D1192" s="49" t="s">
        <v>229</v>
      </c>
      <c r="E1192" s="31"/>
      <c r="F1192" s="31"/>
      <c r="G1192" s="31"/>
      <c r="H1192" s="210"/>
    </row>
    <row r="1193" spans="1:8" ht="62.25">
      <c r="A1193" s="216">
        <f t="shared" si="105"/>
        <v>138.02999999999997</v>
      </c>
      <c r="B1193" s="127" t="s">
        <v>1242</v>
      </c>
      <c r="C1193" s="49">
        <v>8</v>
      </c>
      <c r="D1193" s="49" t="s">
        <v>229</v>
      </c>
      <c r="E1193" s="31"/>
      <c r="F1193" s="31"/>
      <c r="G1193" s="31"/>
      <c r="H1193" s="210"/>
    </row>
    <row r="1194" spans="1:8" ht="62.25" thickBot="1">
      <c r="A1194" s="260">
        <f t="shared" si="105"/>
        <v>138.03999999999996</v>
      </c>
      <c r="B1194" s="326" t="s">
        <v>1243</v>
      </c>
      <c r="C1194" s="263">
        <v>32</v>
      </c>
      <c r="D1194" s="263" t="s">
        <v>229</v>
      </c>
      <c r="E1194" s="265"/>
      <c r="F1194" s="265"/>
      <c r="G1194" s="265"/>
      <c r="H1194" s="266"/>
    </row>
    <row r="1195" spans="1:8" ht="51.75" customHeight="1">
      <c r="A1195" s="267">
        <f t="shared" si="105"/>
        <v>138.04999999999995</v>
      </c>
      <c r="B1195" s="312" t="s">
        <v>1244</v>
      </c>
      <c r="C1195" s="270">
        <v>8</v>
      </c>
      <c r="D1195" s="270" t="s">
        <v>229</v>
      </c>
      <c r="E1195" s="272"/>
      <c r="F1195" s="272"/>
      <c r="G1195" s="272"/>
      <c r="H1195" s="273"/>
    </row>
    <row r="1196" spans="1:8" ht="61.5">
      <c r="A1196" s="216">
        <f t="shared" si="105"/>
        <v>138.05999999999995</v>
      </c>
      <c r="B1196" s="136" t="s">
        <v>1245</v>
      </c>
      <c r="C1196" s="49">
        <v>78</v>
      </c>
      <c r="D1196" s="49" t="s">
        <v>229</v>
      </c>
      <c r="E1196" s="31"/>
      <c r="F1196" s="31"/>
      <c r="G1196" s="31"/>
      <c r="H1196" s="210"/>
    </row>
    <row r="1197" spans="1:8" ht="62.25">
      <c r="A1197" s="216">
        <f t="shared" si="105"/>
        <v>138.06999999999994</v>
      </c>
      <c r="B1197" s="136" t="s">
        <v>1246</v>
      </c>
      <c r="C1197" s="49">
        <v>33</v>
      </c>
      <c r="D1197" s="49" t="s">
        <v>229</v>
      </c>
      <c r="E1197" s="31"/>
      <c r="F1197" s="31"/>
      <c r="G1197" s="31"/>
      <c r="H1197" s="210"/>
    </row>
    <row r="1198" spans="1:8" ht="46.5">
      <c r="A1198" s="216">
        <f t="shared" si="105"/>
        <v>138.07999999999993</v>
      </c>
      <c r="B1198" s="136" t="s">
        <v>1247</v>
      </c>
      <c r="C1198" s="49">
        <v>12</v>
      </c>
      <c r="D1198" s="49" t="s">
        <v>229</v>
      </c>
      <c r="E1198" s="31"/>
      <c r="F1198" s="31"/>
      <c r="G1198" s="31"/>
      <c r="H1198" s="210"/>
    </row>
    <row r="1199" spans="1:8" ht="61.5">
      <c r="A1199" s="216">
        <f t="shared" si="105"/>
        <v>138.08999999999992</v>
      </c>
      <c r="B1199" s="136" t="s">
        <v>1248</v>
      </c>
      <c r="C1199" s="49">
        <v>2</v>
      </c>
      <c r="D1199" s="49" t="s">
        <v>229</v>
      </c>
      <c r="E1199" s="31"/>
      <c r="F1199" s="31"/>
      <c r="G1199" s="31"/>
      <c r="H1199" s="210"/>
    </row>
    <row r="1200" spans="1:8" ht="61.5">
      <c r="A1200" s="216">
        <f t="shared" si="105"/>
        <v>138.09999999999991</v>
      </c>
      <c r="B1200" s="136" t="s">
        <v>1249</v>
      </c>
      <c r="C1200" s="49">
        <v>12</v>
      </c>
      <c r="D1200" s="49" t="s">
        <v>229</v>
      </c>
      <c r="E1200" s="31"/>
      <c r="F1200" s="31"/>
      <c r="G1200" s="31"/>
      <c r="H1200" s="210"/>
    </row>
    <row r="1201" spans="1:9" ht="46.5">
      <c r="A1201" s="216">
        <f t="shared" si="105"/>
        <v>138.1099999999999</v>
      </c>
      <c r="B1201" s="136" t="s">
        <v>1250</v>
      </c>
      <c r="C1201" s="49">
        <v>18</v>
      </c>
      <c r="D1201" s="49" t="s">
        <v>229</v>
      </c>
      <c r="E1201" s="31"/>
      <c r="F1201" s="31"/>
      <c r="G1201" s="31"/>
      <c r="H1201" s="210"/>
    </row>
    <row r="1202" spans="1:9" ht="46.5">
      <c r="A1202" s="216">
        <f t="shared" si="105"/>
        <v>138.11999999999989</v>
      </c>
      <c r="B1202" s="136" t="s">
        <v>1251</v>
      </c>
      <c r="C1202" s="49">
        <v>5</v>
      </c>
      <c r="D1202" s="49" t="s">
        <v>229</v>
      </c>
      <c r="E1202" s="31"/>
      <c r="F1202" s="31"/>
      <c r="G1202" s="31"/>
      <c r="H1202" s="210"/>
    </row>
    <row r="1203" spans="1:9" ht="46.5">
      <c r="A1203" s="216">
        <f t="shared" si="105"/>
        <v>138.12999999999988</v>
      </c>
      <c r="B1203" s="136" t="s">
        <v>1252</v>
      </c>
      <c r="C1203" s="49">
        <v>2</v>
      </c>
      <c r="D1203" s="49" t="s">
        <v>229</v>
      </c>
      <c r="E1203" s="31"/>
      <c r="F1203" s="31"/>
      <c r="G1203" s="31"/>
      <c r="H1203" s="210"/>
    </row>
    <row r="1204" spans="1:9" ht="66" customHeight="1">
      <c r="A1204" s="216">
        <f t="shared" si="105"/>
        <v>138.13999999999987</v>
      </c>
      <c r="B1204" s="137" t="s">
        <v>1253</v>
      </c>
      <c r="C1204" s="49">
        <v>1</v>
      </c>
      <c r="D1204" s="49" t="s">
        <v>229</v>
      </c>
      <c r="E1204" s="31"/>
      <c r="F1204" s="31"/>
      <c r="G1204" s="31"/>
      <c r="H1204" s="210"/>
    </row>
    <row r="1205" spans="1:9" ht="76.5">
      <c r="A1205" s="216">
        <f t="shared" si="105"/>
        <v>138.14999999999986</v>
      </c>
      <c r="B1205" s="136" t="s">
        <v>1254</v>
      </c>
      <c r="C1205" s="49">
        <v>2</v>
      </c>
      <c r="D1205" s="49" t="s">
        <v>229</v>
      </c>
      <c r="E1205" s="31"/>
      <c r="F1205" s="31"/>
      <c r="G1205" s="31"/>
      <c r="H1205" s="210"/>
    </row>
    <row r="1206" spans="1:9" ht="31.5">
      <c r="A1206" s="225"/>
      <c r="B1206" s="58" t="s">
        <v>1255</v>
      </c>
      <c r="C1206" s="58"/>
      <c r="D1206" s="58"/>
      <c r="E1206" s="58"/>
      <c r="F1206" s="226"/>
      <c r="G1206" s="101"/>
      <c r="H1206" s="210"/>
    </row>
    <row r="1207" spans="1:9" ht="20.25" customHeight="1">
      <c r="A1207" s="212"/>
      <c r="B1207" s="138"/>
      <c r="C1207" s="49"/>
      <c r="D1207" s="49"/>
      <c r="E1207" s="49"/>
      <c r="F1207" s="49"/>
      <c r="G1207" s="49"/>
      <c r="H1207" s="210"/>
    </row>
    <row r="1208" spans="1:9" ht="20.25" customHeight="1">
      <c r="A1208" s="215">
        <v>139</v>
      </c>
      <c r="B1208" s="18" t="s">
        <v>1256</v>
      </c>
      <c r="C1208" s="49"/>
      <c r="D1208" s="49"/>
      <c r="E1208" s="49"/>
      <c r="F1208" s="31"/>
      <c r="G1208" s="31"/>
      <c r="H1208" s="210"/>
    </row>
    <row r="1209" spans="1:9" ht="60">
      <c r="A1209" s="216">
        <f>A1208+0.01</f>
        <v>139.01</v>
      </c>
      <c r="B1209" s="38" t="s">
        <v>1257</v>
      </c>
      <c r="C1209" s="49">
        <v>930</v>
      </c>
      <c r="D1209" s="49" t="s">
        <v>353</v>
      </c>
      <c r="E1209" s="31"/>
      <c r="F1209" s="31"/>
      <c r="G1209" s="31"/>
      <c r="H1209" s="210"/>
    </row>
    <row r="1210" spans="1:9" ht="20.25" customHeight="1">
      <c r="A1210" s="216">
        <f>A1209+0.01</f>
        <v>139.01999999999998</v>
      </c>
      <c r="B1210" s="88" t="s">
        <v>354</v>
      </c>
      <c r="C1210" s="49">
        <v>2</v>
      </c>
      <c r="D1210" s="49" t="s">
        <v>797</v>
      </c>
      <c r="E1210" s="31"/>
      <c r="F1210" s="31"/>
      <c r="G1210" s="31"/>
      <c r="H1210" s="210"/>
    </row>
    <row r="1211" spans="1:9" ht="20.25" customHeight="1">
      <c r="A1211" s="212"/>
      <c r="B1211" s="18" t="s">
        <v>1258</v>
      </c>
      <c r="C1211" s="18"/>
      <c r="D1211" s="18"/>
      <c r="E1211" s="18"/>
      <c r="F1211" s="226"/>
      <c r="G1211" s="101"/>
      <c r="H1211" s="210"/>
    </row>
    <row r="1212" spans="1:9" ht="20.25" customHeight="1">
      <c r="A1212" s="212"/>
      <c r="B1212" s="88"/>
      <c r="C1212" s="49"/>
      <c r="D1212" s="49"/>
      <c r="E1212" s="49"/>
      <c r="F1212" s="31"/>
      <c r="G1212" s="31"/>
      <c r="H1212" s="210"/>
    </row>
    <row r="1213" spans="1:9" ht="20.25" customHeight="1">
      <c r="A1213" s="218"/>
      <c r="B1213" s="18" t="s">
        <v>601</v>
      </c>
      <c r="C1213" s="18"/>
      <c r="D1213" s="18"/>
      <c r="E1213" s="18"/>
      <c r="F1213" s="226"/>
      <c r="G1213" s="110"/>
      <c r="H1213" s="210"/>
      <c r="I1213" s="109"/>
    </row>
    <row r="1214" spans="1:9" ht="20.25" customHeight="1">
      <c r="A1214" s="212"/>
      <c r="B1214" s="138"/>
      <c r="C1214" s="49"/>
      <c r="D1214" s="49"/>
      <c r="E1214" s="49"/>
      <c r="F1214" s="49"/>
      <c r="G1214" s="49"/>
      <c r="H1214" s="210"/>
    </row>
    <row r="1215" spans="1:9" ht="20.25" customHeight="1">
      <c r="A1215" s="225"/>
      <c r="B1215" s="41" t="s">
        <v>527</v>
      </c>
      <c r="C1215" s="41"/>
      <c r="D1215" s="41"/>
      <c r="E1215" s="41"/>
      <c r="F1215" s="226"/>
      <c r="G1215" s="110"/>
      <c r="H1215" s="210"/>
    </row>
    <row r="1216" spans="1:9" ht="20.25" customHeight="1">
      <c r="A1216" s="212"/>
      <c r="B1216" s="88"/>
      <c r="C1216" s="49"/>
      <c r="D1216" s="49"/>
      <c r="E1216" s="49"/>
      <c r="F1216" s="49"/>
      <c r="G1216" s="49"/>
      <c r="H1216" s="210"/>
    </row>
    <row r="1217" spans="1:8" ht="20.100000000000001" customHeight="1">
      <c r="A1217" s="225"/>
      <c r="B1217" s="41" t="s">
        <v>1259</v>
      </c>
      <c r="C1217" s="41"/>
      <c r="D1217" s="41"/>
      <c r="E1217" s="41"/>
      <c r="F1217" s="41"/>
      <c r="G1217" s="111"/>
      <c r="H1217" s="214"/>
    </row>
    <row r="1218" spans="1:8" ht="20.25" customHeight="1">
      <c r="A1218" s="212"/>
      <c r="B1218" s="88"/>
      <c r="C1218" s="49"/>
      <c r="D1218" s="49"/>
      <c r="E1218" s="49"/>
      <c r="F1218" s="49"/>
      <c r="G1218" s="49"/>
      <c r="H1218" s="210"/>
    </row>
    <row r="1219" spans="1:8" ht="20.25" customHeight="1">
      <c r="A1219" s="227" t="s">
        <v>343</v>
      </c>
      <c r="B1219" s="41" t="s">
        <v>1260</v>
      </c>
      <c r="C1219" s="49"/>
      <c r="D1219" s="49"/>
      <c r="E1219" s="49"/>
      <c r="F1219" s="18"/>
      <c r="G1219" s="18"/>
      <c r="H1219" s="210"/>
    </row>
    <row r="1220" spans="1:8" ht="20.25" customHeight="1">
      <c r="A1220" s="227"/>
      <c r="B1220" s="18" t="s">
        <v>241</v>
      </c>
      <c r="C1220" s="18"/>
      <c r="D1220" s="18"/>
      <c r="E1220" s="18"/>
      <c r="F1220" s="18"/>
      <c r="G1220" s="18"/>
      <c r="H1220" s="210"/>
    </row>
    <row r="1221" spans="1:8" ht="20.25" customHeight="1">
      <c r="A1221" s="215">
        <v>140</v>
      </c>
      <c r="B1221" s="18" t="s">
        <v>148</v>
      </c>
      <c r="C1221" s="18"/>
      <c r="D1221" s="18"/>
      <c r="E1221" s="18"/>
      <c r="F1221" s="18"/>
      <c r="G1221" s="18"/>
      <c r="H1221" s="210"/>
    </row>
    <row r="1222" spans="1:8" ht="20.25" customHeight="1">
      <c r="A1222" s="216">
        <f>A1221+0.01</f>
        <v>140.01</v>
      </c>
      <c r="B1222" s="88" t="s">
        <v>149</v>
      </c>
      <c r="C1222" s="49">
        <v>408.56</v>
      </c>
      <c r="D1222" s="9" t="s">
        <v>13</v>
      </c>
      <c r="E1222" s="119"/>
      <c r="F1222" s="31"/>
      <c r="G1222" s="31"/>
      <c r="H1222" s="210"/>
    </row>
    <row r="1223" spans="1:8" ht="20.25" customHeight="1">
      <c r="A1223" s="225"/>
      <c r="B1223" s="88" t="s">
        <v>420</v>
      </c>
      <c r="C1223" s="88"/>
      <c r="D1223" s="88"/>
      <c r="E1223" s="139"/>
      <c r="F1223" s="226"/>
      <c r="G1223" s="101"/>
      <c r="H1223" s="210"/>
    </row>
    <row r="1224" spans="1:8" ht="20.25" customHeight="1">
      <c r="A1224" s="215">
        <v>141</v>
      </c>
      <c r="B1224" s="18" t="s">
        <v>14</v>
      </c>
      <c r="C1224" s="49"/>
      <c r="D1224" s="9" t="s">
        <v>15</v>
      </c>
      <c r="E1224" s="140"/>
      <c r="F1224" s="18"/>
      <c r="G1224" s="18"/>
      <c r="H1224" s="210"/>
    </row>
    <row r="1225" spans="1:8" ht="20.25" customHeight="1">
      <c r="A1225" s="216">
        <f>A1224+0.01</f>
        <v>141.01</v>
      </c>
      <c r="B1225" s="40" t="s">
        <v>724</v>
      </c>
      <c r="C1225" s="49">
        <v>521.74125000000004</v>
      </c>
      <c r="D1225" s="9" t="s">
        <v>17</v>
      </c>
      <c r="E1225" s="119"/>
      <c r="F1225" s="31"/>
      <c r="G1225" s="31"/>
      <c r="H1225" s="210"/>
    </row>
    <row r="1226" spans="1:8" ht="20.25" customHeight="1">
      <c r="A1226" s="216">
        <f t="shared" ref="A1226:A1228" si="106">A1225+0.01</f>
        <v>141.01999999999998</v>
      </c>
      <c r="B1226" s="40" t="s">
        <v>1183</v>
      </c>
      <c r="C1226" s="49">
        <v>317.79125000000005</v>
      </c>
      <c r="D1226" s="9" t="s">
        <v>17</v>
      </c>
      <c r="E1226" s="119"/>
      <c r="F1226" s="31"/>
      <c r="G1226" s="31"/>
      <c r="H1226" s="210"/>
    </row>
    <row r="1227" spans="1:8" ht="20.25" customHeight="1" thickBot="1">
      <c r="A1227" s="260">
        <f t="shared" si="106"/>
        <v>141.02999999999997</v>
      </c>
      <c r="B1227" s="362" t="s">
        <v>1028</v>
      </c>
      <c r="C1227" s="263">
        <v>69.56</v>
      </c>
      <c r="D1227" s="279" t="s">
        <v>17</v>
      </c>
      <c r="E1227" s="314"/>
      <c r="F1227" s="265"/>
      <c r="G1227" s="265"/>
      <c r="H1227" s="266"/>
    </row>
    <row r="1228" spans="1:8" ht="20.25" customHeight="1">
      <c r="A1228" s="267">
        <f t="shared" si="106"/>
        <v>141.03999999999996</v>
      </c>
      <c r="B1228" s="306" t="s">
        <v>1261</v>
      </c>
      <c r="C1228" s="270">
        <v>263.06959000000006</v>
      </c>
      <c r="D1228" s="285" t="s">
        <v>17</v>
      </c>
      <c r="E1228" s="305"/>
      <c r="F1228" s="272"/>
      <c r="G1228" s="272"/>
      <c r="H1228" s="273"/>
    </row>
    <row r="1229" spans="1:8" ht="20.25" customHeight="1">
      <c r="A1229" s="225"/>
      <c r="B1229" s="88" t="s">
        <v>420</v>
      </c>
      <c r="C1229" s="88"/>
      <c r="D1229" s="88"/>
      <c r="E1229" s="88"/>
      <c r="F1229" s="226"/>
      <c r="G1229" s="101"/>
      <c r="H1229" s="210"/>
    </row>
    <row r="1230" spans="1:8" ht="20.25" customHeight="1">
      <c r="A1230" s="215">
        <v>142</v>
      </c>
      <c r="B1230" s="18" t="s">
        <v>440</v>
      </c>
      <c r="C1230" s="49"/>
      <c r="D1230" s="9" t="s">
        <v>15</v>
      </c>
      <c r="E1230" s="18"/>
      <c r="F1230" s="18"/>
      <c r="G1230" s="18"/>
      <c r="H1230" s="210"/>
    </row>
    <row r="1231" spans="1:8" ht="20.25" customHeight="1">
      <c r="A1231" s="216">
        <f>A1230+0.01</f>
        <v>142.01</v>
      </c>
      <c r="B1231" s="114" t="s">
        <v>22</v>
      </c>
      <c r="C1231" s="49">
        <v>10.76</v>
      </c>
      <c r="D1231" s="9" t="s">
        <v>23</v>
      </c>
      <c r="E1231" s="361"/>
      <c r="F1231" s="31"/>
      <c r="G1231" s="31"/>
      <c r="H1231" s="210"/>
    </row>
    <row r="1232" spans="1:8" ht="20.25" customHeight="1">
      <c r="A1232" s="216">
        <f t="shared" ref="A1232:A1287" si="107">A1231+0.01</f>
        <v>142.01999999999998</v>
      </c>
      <c r="B1232" s="114" t="s">
        <v>725</v>
      </c>
      <c r="C1232" s="49">
        <v>1.6</v>
      </c>
      <c r="D1232" s="9" t="s">
        <v>23</v>
      </c>
      <c r="E1232" s="119"/>
      <c r="F1232" s="31"/>
      <c r="G1232" s="31"/>
      <c r="H1232" s="210"/>
    </row>
    <row r="1233" spans="1:8" ht="20.25" customHeight="1">
      <c r="A1233" s="216">
        <f t="shared" si="107"/>
        <v>142.02999999999997</v>
      </c>
      <c r="B1233" s="114" t="s">
        <v>25</v>
      </c>
      <c r="C1233" s="49">
        <v>22.680000000000003</v>
      </c>
      <c r="D1233" s="9" t="s">
        <v>23</v>
      </c>
      <c r="E1233" s="119"/>
      <c r="F1233" s="31"/>
      <c r="G1233" s="31"/>
      <c r="H1233" s="210"/>
    </row>
    <row r="1234" spans="1:8" ht="20.25" customHeight="1">
      <c r="A1234" s="216">
        <f t="shared" si="107"/>
        <v>142.03999999999996</v>
      </c>
      <c r="B1234" s="114" t="s">
        <v>26</v>
      </c>
      <c r="C1234" s="49">
        <v>48.6</v>
      </c>
      <c r="D1234" s="9" t="s">
        <v>23</v>
      </c>
      <c r="E1234" s="119"/>
      <c r="F1234" s="31"/>
      <c r="G1234" s="31"/>
      <c r="H1234" s="210"/>
    </row>
    <row r="1235" spans="1:8" ht="20.25" customHeight="1">
      <c r="A1235" s="216">
        <f t="shared" si="107"/>
        <v>142.04999999999995</v>
      </c>
      <c r="B1235" s="114" t="s">
        <v>27</v>
      </c>
      <c r="C1235" s="49">
        <v>24.840000000000003</v>
      </c>
      <c r="D1235" s="9" t="s">
        <v>23</v>
      </c>
      <c r="E1235" s="119"/>
      <c r="F1235" s="31"/>
      <c r="G1235" s="31"/>
      <c r="H1235" s="210"/>
    </row>
    <row r="1236" spans="1:8" ht="20.25" customHeight="1">
      <c r="A1236" s="216">
        <f t="shared" si="107"/>
        <v>142.05999999999995</v>
      </c>
      <c r="B1236" s="114" t="s">
        <v>726</v>
      </c>
      <c r="C1236" s="49">
        <v>0.57599999999999996</v>
      </c>
      <c r="D1236" s="9" t="s">
        <v>23</v>
      </c>
      <c r="E1236" s="119"/>
      <c r="F1236" s="119"/>
      <c r="G1236" s="31"/>
      <c r="H1236" s="210"/>
    </row>
    <row r="1237" spans="1:8" ht="20.25" customHeight="1">
      <c r="A1237" s="216">
        <f t="shared" si="107"/>
        <v>142.06999999999994</v>
      </c>
      <c r="B1237" s="114" t="s">
        <v>727</v>
      </c>
      <c r="C1237" s="49">
        <v>4</v>
      </c>
      <c r="D1237" s="9" t="s">
        <v>23</v>
      </c>
      <c r="E1237" s="119"/>
      <c r="F1237" s="31"/>
      <c r="G1237" s="31"/>
      <c r="H1237" s="210"/>
    </row>
    <row r="1238" spans="1:8" ht="20.25" customHeight="1">
      <c r="A1238" s="216">
        <f t="shared" si="107"/>
        <v>142.07999999999993</v>
      </c>
      <c r="B1238" s="114" t="s">
        <v>728</v>
      </c>
      <c r="C1238" s="49">
        <v>12.382499999999999</v>
      </c>
      <c r="D1238" s="9" t="s">
        <v>23</v>
      </c>
      <c r="E1238" s="119"/>
      <c r="F1238" s="31"/>
      <c r="G1238" s="31"/>
      <c r="H1238" s="210"/>
    </row>
    <row r="1239" spans="1:8" ht="20.25" customHeight="1">
      <c r="A1239" s="216">
        <f t="shared" si="107"/>
        <v>142.08999999999992</v>
      </c>
      <c r="B1239" s="114" t="s">
        <v>729</v>
      </c>
      <c r="C1239" s="49">
        <v>33.6</v>
      </c>
      <c r="D1239" s="9" t="s">
        <v>23</v>
      </c>
      <c r="E1239" s="119"/>
      <c r="F1239" s="31"/>
      <c r="G1239" s="31"/>
      <c r="H1239" s="210"/>
    </row>
    <row r="1240" spans="1:8" ht="20.25" customHeight="1">
      <c r="A1240" s="216">
        <f t="shared" si="107"/>
        <v>142.09999999999991</v>
      </c>
      <c r="B1240" s="114" t="s">
        <v>730</v>
      </c>
      <c r="C1240" s="49">
        <v>6.25</v>
      </c>
      <c r="D1240" s="9" t="s">
        <v>23</v>
      </c>
      <c r="E1240" s="119"/>
      <c r="F1240" s="31"/>
      <c r="G1240" s="31"/>
      <c r="H1240" s="210"/>
    </row>
    <row r="1241" spans="1:8" ht="30">
      <c r="A1241" s="216">
        <f t="shared" si="107"/>
        <v>142.1099999999999</v>
      </c>
      <c r="B1241" s="45" t="s">
        <v>731</v>
      </c>
      <c r="C1241" s="49">
        <v>16.298999999999999</v>
      </c>
      <c r="D1241" s="9" t="s">
        <v>23</v>
      </c>
      <c r="E1241" s="119"/>
      <c r="F1241" s="31"/>
      <c r="G1241" s="31"/>
      <c r="H1241" s="210"/>
    </row>
    <row r="1242" spans="1:8" ht="20.25" customHeight="1">
      <c r="A1242" s="216">
        <f t="shared" si="107"/>
        <v>142.11999999999989</v>
      </c>
      <c r="B1242" s="45" t="s">
        <v>638</v>
      </c>
      <c r="C1242" s="49">
        <v>0.48</v>
      </c>
      <c r="D1242" s="9" t="s">
        <v>23</v>
      </c>
      <c r="E1242" s="119"/>
      <c r="F1242" s="31"/>
      <c r="G1242" s="31"/>
      <c r="H1242" s="210"/>
    </row>
    <row r="1243" spans="1:8" ht="20.25" customHeight="1">
      <c r="A1243" s="216">
        <f t="shared" si="107"/>
        <v>142.12999999999988</v>
      </c>
      <c r="B1243" s="45" t="s">
        <v>442</v>
      </c>
      <c r="C1243" s="49">
        <v>0.78</v>
      </c>
      <c r="D1243" s="9" t="s">
        <v>23</v>
      </c>
      <c r="E1243" s="119"/>
      <c r="F1243" s="31"/>
      <c r="G1243" s="31"/>
      <c r="H1243" s="210"/>
    </row>
    <row r="1244" spans="1:8" ht="20.25" customHeight="1">
      <c r="A1244" s="216">
        <f t="shared" si="107"/>
        <v>142.13999999999987</v>
      </c>
      <c r="B1244" s="45" t="s">
        <v>732</v>
      </c>
      <c r="C1244" s="49">
        <v>4.16</v>
      </c>
      <c r="D1244" s="9" t="s">
        <v>23</v>
      </c>
      <c r="E1244" s="119"/>
      <c r="F1244" s="31"/>
      <c r="G1244" s="31"/>
      <c r="H1244" s="210"/>
    </row>
    <row r="1245" spans="1:8" ht="20.25" customHeight="1">
      <c r="A1245" s="216">
        <f t="shared" si="107"/>
        <v>142.14999999999986</v>
      </c>
      <c r="B1245" s="45" t="s">
        <v>733</v>
      </c>
      <c r="C1245" s="49">
        <v>1.04</v>
      </c>
      <c r="D1245" s="9" t="s">
        <v>38</v>
      </c>
      <c r="E1245" s="119"/>
      <c r="F1245" s="31"/>
      <c r="G1245" s="31"/>
      <c r="H1245" s="210"/>
    </row>
    <row r="1246" spans="1:8" ht="20.25" customHeight="1">
      <c r="A1246" s="216">
        <f t="shared" si="107"/>
        <v>142.15999999999985</v>
      </c>
      <c r="B1246" s="45" t="s">
        <v>734</v>
      </c>
      <c r="C1246" s="49">
        <v>1.35</v>
      </c>
      <c r="D1246" s="9" t="s">
        <v>38</v>
      </c>
      <c r="E1246" s="119"/>
      <c r="F1246" s="31"/>
      <c r="G1246" s="31"/>
      <c r="H1246" s="210"/>
    </row>
    <row r="1247" spans="1:8" ht="20.25" customHeight="1">
      <c r="A1247" s="216">
        <f t="shared" si="107"/>
        <v>142.16999999999985</v>
      </c>
      <c r="B1247" s="45" t="s">
        <v>735</v>
      </c>
      <c r="C1247" s="49">
        <v>7.8400000000000007</v>
      </c>
      <c r="D1247" s="9" t="s">
        <v>38</v>
      </c>
      <c r="E1247" s="119"/>
      <c r="F1247" s="31"/>
      <c r="G1247" s="31"/>
      <c r="H1247" s="210"/>
    </row>
    <row r="1248" spans="1:8" ht="20.25" customHeight="1">
      <c r="A1248" s="216">
        <f t="shared" si="107"/>
        <v>142.17999999999984</v>
      </c>
      <c r="B1248" s="45" t="s">
        <v>736</v>
      </c>
      <c r="C1248" s="49">
        <v>1.1200000000000001</v>
      </c>
      <c r="D1248" s="9" t="s">
        <v>38</v>
      </c>
      <c r="E1248" s="119"/>
      <c r="F1248" s="31"/>
      <c r="G1248" s="31"/>
      <c r="H1248" s="210"/>
    </row>
    <row r="1249" spans="1:8" ht="20.25" customHeight="1">
      <c r="A1249" s="216">
        <f t="shared" si="107"/>
        <v>142.18999999999983</v>
      </c>
      <c r="B1249" s="45" t="s">
        <v>737</v>
      </c>
      <c r="C1249" s="49">
        <v>0.56000000000000005</v>
      </c>
      <c r="D1249" s="9" t="s">
        <v>38</v>
      </c>
      <c r="E1249" s="119"/>
      <c r="F1249" s="31"/>
      <c r="G1249" s="31"/>
      <c r="H1249" s="210"/>
    </row>
    <row r="1250" spans="1:8" ht="20.25" customHeight="1">
      <c r="A1250" s="216">
        <f t="shared" si="107"/>
        <v>142.19999999999982</v>
      </c>
      <c r="B1250" s="45" t="s">
        <v>738</v>
      </c>
      <c r="C1250" s="49">
        <v>2.64</v>
      </c>
      <c r="D1250" s="9" t="s">
        <v>38</v>
      </c>
      <c r="E1250" s="119"/>
      <c r="F1250" s="31"/>
      <c r="G1250" s="31"/>
      <c r="H1250" s="210"/>
    </row>
    <row r="1251" spans="1:8" ht="20.25" customHeight="1">
      <c r="A1251" s="216">
        <f t="shared" si="107"/>
        <v>142.20999999999981</v>
      </c>
      <c r="B1251" s="45" t="s">
        <v>739</v>
      </c>
      <c r="C1251" s="49">
        <v>2.2000000000000002</v>
      </c>
      <c r="D1251" s="9" t="s">
        <v>38</v>
      </c>
      <c r="E1251" s="119"/>
      <c r="F1251" s="31"/>
      <c r="G1251" s="31"/>
      <c r="H1251" s="210"/>
    </row>
    <row r="1252" spans="1:8" ht="20.25" customHeight="1">
      <c r="A1252" s="216">
        <f t="shared" si="107"/>
        <v>142.2199999999998</v>
      </c>
      <c r="B1252" s="45" t="s">
        <v>740</v>
      </c>
      <c r="C1252" s="49">
        <v>2.2000000000000002</v>
      </c>
      <c r="D1252" s="9" t="s">
        <v>38</v>
      </c>
      <c r="E1252" s="119"/>
      <c r="F1252" s="31"/>
      <c r="G1252" s="31"/>
      <c r="H1252" s="210"/>
    </row>
    <row r="1253" spans="1:8" ht="20.25" customHeight="1">
      <c r="A1253" s="216">
        <f t="shared" si="107"/>
        <v>142.22999999999979</v>
      </c>
      <c r="B1253" s="45" t="s">
        <v>741</v>
      </c>
      <c r="C1253" s="49">
        <v>4.18</v>
      </c>
      <c r="D1253" s="9" t="s">
        <v>38</v>
      </c>
      <c r="E1253" s="119"/>
      <c r="F1253" s="31"/>
      <c r="G1253" s="31"/>
      <c r="H1253" s="210"/>
    </row>
    <row r="1254" spans="1:8" ht="20.25" customHeight="1">
      <c r="A1254" s="216">
        <f t="shared" si="107"/>
        <v>142.23999999999978</v>
      </c>
      <c r="B1254" s="45" t="s">
        <v>742</v>
      </c>
      <c r="C1254" s="49">
        <v>3.74</v>
      </c>
      <c r="D1254" s="9" t="s">
        <v>38</v>
      </c>
      <c r="E1254" s="119"/>
      <c r="F1254" s="31"/>
      <c r="G1254" s="31"/>
      <c r="H1254" s="210"/>
    </row>
    <row r="1255" spans="1:8" ht="20.25" customHeight="1">
      <c r="A1255" s="216">
        <f t="shared" si="107"/>
        <v>142.24999999999977</v>
      </c>
      <c r="B1255" s="45" t="s">
        <v>1262</v>
      </c>
      <c r="C1255" s="49">
        <v>0.79800000000000004</v>
      </c>
      <c r="D1255" s="9" t="s">
        <v>23</v>
      </c>
      <c r="E1255" s="119"/>
      <c r="F1255" s="31"/>
      <c r="G1255" s="31"/>
      <c r="H1255" s="210"/>
    </row>
    <row r="1256" spans="1:8" ht="20.25" customHeight="1">
      <c r="A1256" s="216">
        <f t="shared" si="107"/>
        <v>142.25999999999976</v>
      </c>
      <c r="B1256" s="45" t="s">
        <v>1263</v>
      </c>
      <c r="C1256" s="49">
        <v>0.67200000000000004</v>
      </c>
      <c r="D1256" s="9" t="s">
        <v>23</v>
      </c>
      <c r="E1256" s="119"/>
      <c r="F1256" s="31"/>
      <c r="G1256" s="31"/>
      <c r="H1256" s="210"/>
    </row>
    <row r="1257" spans="1:8" ht="20.25" customHeight="1">
      <c r="A1257" s="216">
        <f t="shared" si="107"/>
        <v>142.26999999999975</v>
      </c>
      <c r="B1257" s="45" t="s">
        <v>1264</v>
      </c>
      <c r="C1257" s="49">
        <v>3.3660000000000001</v>
      </c>
      <c r="D1257" s="9" t="s">
        <v>23</v>
      </c>
      <c r="E1257" s="119"/>
      <c r="F1257" s="31"/>
      <c r="G1257" s="31"/>
      <c r="H1257" s="210"/>
    </row>
    <row r="1258" spans="1:8" ht="20.25" customHeight="1">
      <c r="A1258" s="216">
        <f t="shared" si="107"/>
        <v>142.27999999999975</v>
      </c>
      <c r="B1258" s="45" t="s">
        <v>1265</v>
      </c>
      <c r="C1258" s="49">
        <v>0.81359999999999999</v>
      </c>
      <c r="D1258" s="9" t="s">
        <v>23</v>
      </c>
      <c r="E1258" s="119"/>
      <c r="F1258" s="31"/>
      <c r="G1258" s="31"/>
      <c r="H1258" s="210"/>
    </row>
    <row r="1259" spans="1:8" ht="20.25" customHeight="1">
      <c r="A1259" s="216">
        <f t="shared" si="107"/>
        <v>142.28999999999974</v>
      </c>
      <c r="B1259" s="45" t="s">
        <v>1266</v>
      </c>
      <c r="C1259" s="49">
        <v>2.9784000000000002</v>
      </c>
      <c r="D1259" s="9" t="s">
        <v>23</v>
      </c>
      <c r="E1259" s="119"/>
      <c r="F1259" s="31"/>
      <c r="G1259" s="31"/>
      <c r="H1259" s="210"/>
    </row>
    <row r="1260" spans="1:8" ht="20.25" customHeight="1">
      <c r="A1260" s="216">
        <f t="shared" si="107"/>
        <v>142.29999999999973</v>
      </c>
      <c r="B1260" s="45" t="s">
        <v>1267</v>
      </c>
      <c r="C1260" s="49">
        <v>3.1547999999999998</v>
      </c>
      <c r="D1260" s="9" t="s">
        <v>23</v>
      </c>
      <c r="E1260" s="119"/>
      <c r="F1260" s="31"/>
      <c r="G1260" s="31"/>
      <c r="H1260" s="210"/>
    </row>
    <row r="1261" spans="1:8" ht="20.25" customHeight="1">
      <c r="A1261" s="216">
        <f t="shared" si="107"/>
        <v>142.30999999999972</v>
      </c>
      <c r="B1261" s="45" t="s">
        <v>1268</v>
      </c>
      <c r="C1261" s="49">
        <v>0.76275000000000004</v>
      </c>
      <c r="D1261" s="9" t="s">
        <v>23</v>
      </c>
      <c r="E1261" s="119"/>
      <c r="F1261" s="31"/>
      <c r="G1261" s="31"/>
      <c r="H1261" s="210"/>
    </row>
    <row r="1262" spans="1:8" ht="20.25" customHeight="1">
      <c r="A1262" s="216">
        <f t="shared" si="107"/>
        <v>142.31999999999971</v>
      </c>
      <c r="B1262" s="45" t="s">
        <v>1269</v>
      </c>
      <c r="C1262" s="49">
        <v>2.8944000000000001</v>
      </c>
      <c r="D1262" s="9" t="s">
        <v>23</v>
      </c>
      <c r="E1262" s="119"/>
      <c r="F1262" s="31"/>
      <c r="G1262" s="31"/>
      <c r="H1262" s="210"/>
    </row>
    <row r="1263" spans="1:8" ht="20.25" customHeight="1">
      <c r="A1263" s="216">
        <f t="shared" si="107"/>
        <v>142.3299999999997</v>
      </c>
      <c r="B1263" s="45" t="s">
        <v>1270</v>
      </c>
      <c r="C1263" s="49">
        <v>0.84</v>
      </c>
      <c r="D1263" s="9" t="s">
        <v>23</v>
      </c>
      <c r="E1263" s="119"/>
      <c r="F1263" s="31"/>
      <c r="G1263" s="31"/>
      <c r="H1263" s="210"/>
    </row>
    <row r="1264" spans="1:8" ht="20.25" customHeight="1">
      <c r="A1264" s="216">
        <f t="shared" si="107"/>
        <v>142.33999999999969</v>
      </c>
      <c r="B1264" s="45" t="s">
        <v>1271</v>
      </c>
      <c r="C1264" s="49">
        <v>0.55349999999999999</v>
      </c>
      <c r="D1264" s="9" t="s">
        <v>23</v>
      </c>
      <c r="E1264" s="119"/>
      <c r="F1264" s="31"/>
      <c r="G1264" s="31"/>
      <c r="H1264" s="210"/>
    </row>
    <row r="1265" spans="1:8" ht="20.25" customHeight="1">
      <c r="A1265" s="216">
        <f t="shared" si="107"/>
        <v>142.34999999999968</v>
      </c>
      <c r="B1265" s="45" t="s">
        <v>1272</v>
      </c>
      <c r="C1265" s="49">
        <v>0.80400000000000005</v>
      </c>
      <c r="D1265" s="9" t="s">
        <v>23</v>
      </c>
      <c r="E1265" s="119"/>
      <c r="F1265" s="31"/>
      <c r="G1265" s="31"/>
      <c r="H1265" s="210"/>
    </row>
    <row r="1266" spans="1:8" ht="20.25" customHeight="1">
      <c r="A1266" s="216">
        <f t="shared" si="107"/>
        <v>142.35999999999967</v>
      </c>
      <c r="B1266" s="45" t="s">
        <v>1273</v>
      </c>
      <c r="C1266" s="49">
        <v>2.34</v>
      </c>
      <c r="D1266" s="9" t="s">
        <v>23</v>
      </c>
      <c r="E1266" s="119"/>
      <c r="F1266" s="31"/>
      <c r="G1266" s="31"/>
      <c r="H1266" s="210"/>
    </row>
    <row r="1267" spans="1:8" ht="20.25" customHeight="1">
      <c r="A1267" s="216">
        <f t="shared" si="107"/>
        <v>142.36999999999966</v>
      </c>
      <c r="B1267" s="45" t="s">
        <v>1274</v>
      </c>
      <c r="C1267" s="49">
        <v>0.51359999999999995</v>
      </c>
      <c r="D1267" s="9" t="s">
        <v>23</v>
      </c>
      <c r="E1267" s="119"/>
      <c r="F1267" s="31"/>
      <c r="G1267" s="31"/>
      <c r="H1267" s="210"/>
    </row>
    <row r="1268" spans="1:8" ht="20.25" customHeight="1">
      <c r="A1268" s="216">
        <f t="shared" si="107"/>
        <v>142.37999999999965</v>
      </c>
      <c r="B1268" s="45" t="s">
        <v>1275</v>
      </c>
      <c r="C1268" s="49">
        <v>0.3</v>
      </c>
      <c r="D1268" s="9" t="s">
        <v>23</v>
      </c>
      <c r="E1268" s="119"/>
      <c r="F1268" s="31"/>
      <c r="G1268" s="31"/>
      <c r="H1268" s="210"/>
    </row>
    <row r="1269" spans="1:8" ht="20.25" customHeight="1">
      <c r="A1269" s="216">
        <f t="shared" si="107"/>
        <v>142.38999999999965</v>
      </c>
      <c r="B1269" s="45" t="s">
        <v>1276</v>
      </c>
      <c r="C1269" s="49">
        <v>0.27600000000000002</v>
      </c>
      <c r="D1269" s="9" t="s">
        <v>23</v>
      </c>
      <c r="E1269" s="119"/>
      <c r="F1269" s="31"/>
      <c r="G1269" s="31"/>
      <c r="H1269" s="210"/>
    </row>
    <row r="1270" spans="1:8" ht="20.25" customHeight="1">
      <c r="A1270" s="216">
        <f t="shared" si="107"/>
        <v>142.39999999999964</v>
      </c>
      <c r="B1270" s="45" t="s">
        <v>1277</v>
      </c>
      <c r="C1270" s="49">
        <v>0.29399999999999998</v>
      </c>
      <c r="D1270" s="9" t="s">
        <v>23</v>
      </c>
      <c r="E1270" s="119"/>
      <c r="F1270" s="31"/>
      <c r="G1270" s="31"/>
      <c r="H1270" s="210"/>
    </row>
    <row r="1271" spans="1:8" ht="20.25" customHeight="1">
      <c r="A1271" s="216">
        <f t="shared" si="107"/>
        <v>142.40999999999963</v>
      </c>
      <c r="B1271" s="45" t="s">
        <v>1278</v>
      </c>
      <c r="C1271" s="49">
        <v>1.0824</v>
      </c>
      <c r="D1271" s="9" t="s">
        <v>23</v>
      </c>
      <c r="E1271" s="119"/>
      <c r="F1271" s="31"/>
      <c r="G1271" s="31"/>
      <c r="H1271" s="210"/>
    </row>
    <row r="1272" spans="1:8" ht="20.25" customHeight="1">
      <c r="A1272" s="216">
        <f t="shared" si="107"/>
        <v>142.41999999999962</v>
      </c>
      <c r="B1272" s="45" t="s">
        <v>1279</v>
      </c>
      <c r="C1272" s="49">
        <v>0.28320000000000001</v>
      </c>
      <c r="D1272" s="9" t="s">
        <v>23</v>
      </c>
      <c r="E1272" s="119"/>
      <c r="F1272" s="31"/>
      <c r="G1272" s="31"/>
      <c r="H1272" s="210"/>
    </row>
    <row r="1273" spans="1:8" ht="20.25" customHeight="1">
      <c r="A1273" s="216">
        <f t="shared" si="107"/>
        <v>142.42999999999961</v>
      </c>
      <c r="B1273" s="45" t="s">
        <v>1280</v>
      </c>
      <c r="C1273" s="49">
        <v>0.43319999999999997</v>
      </c>
      <c r="D1273" s="9" t="s">
        <v>23</v>
      </c>
      <c r="E1273" s="119"/>
      <c r="F1273" s="31"/>
      <c r="G1273" s="31"/>
      <c r="H1273" s="210"/>
    </row>
    <row r="1274" spans="1:8" ht="20.25" customHeight="1">
      <c r="A1274" s="216">
        <f t="shared" si="107"/>
        <v>142.4399999999996</v>
      </c>
      <c r="B1274" s="45" t="s">
        <v>1281</v>
      </c>
      <c r="C1274" s="49">
        <v>1.1843999999999999</v>
      </c>
      <c r="D1274" s="9" t="s">
        <v>23</v>
      </c>
      <c r="E1274" s="119"/>
      <c r="F1274" s="31"/>
      <c r="G1274" s="31"/>
      <c r="H1274" s="210"/>
    </row>
    <row r="1275" spans="1:8" ht="20.25" customHeight="1">
      <c r="A1275" s="216">
        <f t="shared" si="107"/>
        <v>142.44999999999959</v>
      </c>
      <c r="B1275" s="45" t="s">
        <v>1282</v>
      </c>
      <c r="C1275" s="49">
        <v>4.9248000000000003</v>
      </c>
      <c r="D1275" s="9" t="s">
        <v>23</v>
      </c>
      <c r="E1275" s="119"/>
      <c r="F1275" s="31"/>
      <c r="G1275" s="31"/>
      <c r="H1275" s="210"/>
    </row>
    <row r="1276" spans="1:8" ht="20.25" customHeight="1">
      <c r="A1276" s="216">
        <f t="shared" si="107"/>
        <v>142.45999999999958</v>
      </c>
      <c r="B1276" s="45" t="s">
        <v>1185</v>
      </c>
      <c r="C1276" s="49">
        <v>0.49</v>
      </c>
      <c r="D1276" s="9" t="s">
        <v>23</v>
      </c>
      <c r="E1276" s="119"/>
      <c r="F1276" s="31"/>
      <c r="G1276" s="31"/>
      <c r="H1276" s="210"/>
    </row>
    <row r="1277" spans="1:8" ht="15.75">
      <c r="A1277" s="216">
        <f t="shared" si="107"/>
        <v>142.46999999999957</v>
      </c>
      <c r="B1277" s="45" t="s">
        <v>1049</v>
      </c>
      <c r="C1277" s="49">
        <v>4.59</v>
      </c>
      <c r="D1277" s="9" t="s">
        <v>23</v>
      </c>
      <c r="E1277" s="119"/>
      <c r="F1277" s="31"/>
      <c r="G1277" s="31"/>
      <c r="H1277" s="210"/>
    </row>
    <row r="1278" spans="1:8" ht="30">
      <c r="A1278" s="216">
        <f t="shared" si="107"/>
        <v>142.47999999999956</v>
      </c>
      <c r="B1278" s="45" t="s">
        <v>503</v>
      </c>
      <c r="C1278" s="49">
        <v>4.1814</v>
      </c>
      <c r="D1278" s="9" t="s">
        <v>56</v>
      </c>
      <c r="E1278" s="119"/>
      <c r="F1278" s="31"/>
      <c r="G1278" s="31"/>
      <c r="H1278" s="210"/>
    </row>
    <row r="1279" spans="1:8" ht="20.25" customHeight="1">
      <c r="A1279" s="216">
        <f t="shared" si="107"/>
        <v>142.48999999999955</v>
      </c>
      <c r="B1279" s="45" t="s">
        <v>1283</v>
      </c>
      <c r="C1279" s="49">
        <v>26.4</v>
      </c>
      <c r="D1279" s="9" t="s">
        <v>56</v>
      </c>
      <c r="E1279" s="119"/>
      <c r="F1279" s="31"/>
      <c r="G1279" s="31"/>
      <c r="H1279" s="210"/>
    </row>
    <row r="1280" spans="1:8" ht="20.25" customHeight="1">
      <c r="A1280" s="216">
        <f t="shared" si="107"/>
        <v>142.49999999999955</v>
      </c>
      <c r="B1280" s="45" t="s">
        <v>645</v>
      </c>
      <c r="C1280" s="49">
        <v>19.100000000000001</v>
      </c>
      <c r="D1280" s="9" t="s">
        <v>23</v>
      </c>
      <c r="E1280" s="119"/>
      <c r="F1280" s="31"/>
      <c r="G1280" s="31"/>
      <c r="H1280" s="210"/>
    </row>
    <row r="1281" spans="1:8" ht="20.25" customHeight="1">
      <c r="A1281" s="216">
        <f t="shared" si="107"/>
        <v>142.50999999999954</v>
      </c>
      <c r="B1281" s="45" t="s">
        <v>646</v>
      </c>
      <c r="C1281" s="49">
        <v>35.619999999999997</v>
      </c>
      <c r="D1281" s="9" t="s">
        <v>23</v>
      </c>
      <c r="E1281" s="119"/>
      <c r="F1281" s="31"/>
      <c r="G1281" s="101"/>
      <c r="H1281" s="230"/>
    </row>
    <row r="1282" spans="1:8" ht="20.25" customHeight="1" thickBot="1">
      <c r="A1282" s="353"/>
      <c r="B1282" s="261" t="s">
        <v>420</v>
      </c>
      <c r="C1282" s="261"/>
      <c r="D1282" s="261"/>
      <c r="E1282" s="261"/>
      <c r="F1282" s="281"/>
      <c r="G1282" s="281"/>
      <c r="H1282" s="266"/>
    </row>
    <row r="1283" spans="1:8" ht="20.25" customHeight="1">
      <c r="A1283" s="282">
        <v>143</v>
      </c>
      <c r="B1283" s="283" t="s">
        <v>60</v>
      </c>
      <c r="C1283" s="270"/>
      <c r="D1283" s="285"/>
      <c r="E1283" s="283"/>
      <c r="F1283" s="283"/>
      <c r="G1283" s="283"/>
      <c r="H1283" s="273"/>
    </row>
    <row r="1284" spans="1:8" ht="20.25" customHeight="1">
      <c r="A1284" s="216">
        <f t="shared" si="107"/>
        <v>143.01</v>
      </c>
      <c r="B1284" s="45" t="s">
        <v>1284</v>
      </c>
      <c r="C1284" s="49">
        <v>266.66399999999999</v>
      </c>
      <c r="D1284" s="9" t="s">
        <v>61</v>
      </c>
      <c r="E1284" s="119"/>
      <c r="F1284" s="31"/>
      <c r="G1284" s="31"/>
      <c r="H1284" s="210"/>
    </row>
    <row r="1285" spans="1:8" ht="20.25" customHeight="1">
      <c r="A1285" s="216">
        <f t="shared" si="107"/>
        <v>143.01999999999998</v>
      </c>
      <c r="B1285" s="45" t="s">
        <v>1285</v>
      </c>
      <c r="C1285" s="49">
        <v>434.64450000000005</v>
      </c>
      <c r="D1285" s="9" t="s">
        <v>61</v>
      </c>
      <c r="E1285" s="363"/>
      <c r="F1285" s="31"/>
      <c r="G1285" s="31"/>
      <c r="H1285" s="210"/>
    </row>
    <row r="1286" spans="1:8" ht="20.25" customHeight="1">
      <c r="A1286" s="216">
        <f t="shared" si="107"/>
        <v>143.02999999999997</v>
      </c>
      <c r="B1286" s="45" t="s">
        <v>744</v>
      </c>
      <c r="C1286" s="49">
        <v>30.480000000000004</v>
      </c>
      <c r="D1286" s="9" t="s">
        <v>61</v>
      </c>
      <c r="E1286" s="361"/>
      <c r="F1286" s="31"/>
      <c r="G1286" s="31"/>
      <c r="H1286" s="210"/>
    </row>
    <row r="1287" spans="1:8" ht="20.25" customHeight="1">
      <c r="A1287" s="216">
        <f t="shared" si="107"/>
        <v>143.03999999999996</v>
      </c>
      <c r="B1287" s="45" t="s">
        <v>1037</v>
      </c>
      <c r="C1287" s="49">
        <v>4.0469999999999997</v>
      </c>
      <c r="D1287" s="9" t="s">
        <v>61</v>
      </c>
      <c r="E1287" s="119"/>
      <c r="F1287" s="31"/>
      <c r="G1287" s="31"/>
      <c r="H1287" s="210"/>
    </row>
    <row r="1288" spans="1:8" ht="20.25" customHeight="1">
      <c r="A1288" s="225"/>
      <c r="B1288" s="88" t="s">
        <v>420</v>
      </c>
      <c r="C1288" s="88"/>
      <c r="D1288" s="88"/>
      <c r="E1288" s="88"/>
      <c r="F1288" s="226"/>
      <c r="G1288" s="101"/>
      <c r="H1288" s="210"/>
    </row>
    <row r="1289" spans="1:8" ht="20.25" customHeight="1">
      <c r="A1289" s="215">
        <v>144</v>
      </c>
      <c r="B1289" s="25" t="s">
        <v>469</v>
      </c>
      <c r="C1289" s="49"/>
      <c r="D1289" s="9"/>
      <c r="E1289" s="18"/>
      <c r="F1289" s="18"/>
      <c r="G1289" s="18"/>
      <c r="H1289" s="210"/>
    </row>
    <row r="1290" spans="1:8" ht="20.25" customHeight="1">
      <c r="A1290" s="216">
        <f t="shared" ref="A1290:A1295" si="108">A1289+0.01</f>
        <v>144.01</v>
      </c>
      <c r="B1290" s="45" t="s">
        <v>603</v>
      </c>
      <c r="C1290" s="49">
        <v>820.16</v>
      </c>
      <c r="D1290" s="9" t="s">
        <v>61</v>
      </c>
      <c r="E1290" s="119"/>
      <c r="F1290" s="31"/>
      <c r="G1290" s="31"/>
      <c r="H1290" s="210"/>
    </row>
    <row r="1291" spans="1:8" ht="20.25" customHeight="1">
      <c r="A1291" s="216">
        <f t="shared" si="108"/>
        <v>144.01999999999998</v>
      </c>
      <c r="B1291" s="116" t="s">
        <v>64</v>
      </c>
      <c r="C1291" s="49">
        <v>652.07400000000007</v>
      </c>
      <c r="D1291" s="9" t="s">
        <v>61</v>
      </c>
      <c r="E1291" s="119"/>
      <c r="F1291" s="31"/>
      <c r="G1291" s="31"/>
      <c r="H1291" s="210"/>
    </row>
    <row r="1292" spans="1:8" ht="20.25" customHeight="1">
      <c r="A1292" s="216">
        <f t="shared" si="108"/>
        <v>144.02999999999997</v>
      </c>
      <c r="B1292" s="116" t="s">
        <v>65</v>
      </c>
      <c r="C1292" s="49">
        <v>285.67500000000001</v>
      </c>
      <c r="D1292" s="9" t="s">
        <v>61</v>
      </c>
      <c r="E1292" s="119"/>
      <c r="F1292" s="31"/>
      <c r="G1292" s="31"/>
      <c r="H1292" s="210"/>
    </row>
    <row r="1293" spans="1:8" ht="20.25" customHeight="1">
      <c r="A1293" s="216">
        <f t="shared" si="108"/>
        <v>144.03999999999996</v>
      </c>
      <c r="B1293" s="45" t="s">
        <v>649</v>
      </c>
      <c r="C1293" s="49">
        <v>820.16</v>
      </c>
      <c r="D1293" s="9" t="s">
        <v>61</v>
      </c>
      <c r="E1293" s="119"/>
      <c r="F1293" s="31"/>
      <c r="G1293" s="31"/>
      <c r="H1293" s="210"/>
    </row>
    <row r="1294" spans="1:8" ht="20.25" customHeight="1">
      <c r="A1294" s="216">
        <f t="shared" si="108"/>
        <v>144.04999999999995</v>
      </c>
      <c r="B1294" s="45" t="s">
        <v>396</v>
      </c>
      <c r="C1294" s="49">
        <v>1064.03</v>
      </c>
      <c r="D1294" s="9" t="s">
        <v>68</v>
      </c>
      <c r="E1294" s="119"/>
      <c r="F1294" s="31"/>
      <c r="G1294" s="31"/>
      <c r="H1294" s="210"/>
    </row>
    <row r="1295" spans="1:8" ht="20.25" customHeight="1">
      <c r="A1295" s="216">
        <f t="shared" si="108"/>
        <v>144.05999999999995</v>
      </c>
      <c r="B1295" s="45" t="s">
        <v>1038</v>
      </c>
      <c r="C1295" s="49">
        <v>79.650000000000006</v>
      </c>
      <c r="D1295" s="9" t="s">
        <v>68</v>
      </c>
      <c r="E1295" s="119"/>
      <c r="F1295" s="31"/>
      <c r="G1295" s="31"/>
      <c r="H1295" s="210"/>
    </row>
    <row r="1296" spans="1:8" ht="20.25" customHeight="1">
      <c r="A1296" s="225"/>
      <c r="B1296" s="88" t="s">
        <v>420</v>
      </c>
      <c r="C1296" s="88"/>
      <c r="D1296" s="88"/>
      <c r="E1296" s="88"/>
      <c r="F1296" s="226"/>
      <c r="G1296" s="101"/>
      <c r="H1296" s="210"/>
    </row>
    <row r="1297" spans="1:8" ht="20.25" customHeight="1">
      <c r="A1297" s="215">
        <v>145</v>
      </c>
      <c r="B1297" s="18" t="s">
        <v>470</v>
      </c>
      <c r="C1297" s="49"/>
      <c r="D1297" s="9"/>
      <c r="E1297" s="18"/>
      <c r="F1297" s="18"/>
      <c r="G1297" s="18"/>
      <c r="H1297" s="210"/>
    </row>
    <row r="1298" spans="1:8" ht="20.25" customHeight="1">
      <c r="A1298" s="444">
        <f t="shared" ref="A1298:A1302" si="109">A1297+0.01</f>
        <v>145.01</v>
      </c>
      <c r="B1298" s="435" t="s">
        <v>745</v>
      </c>
      <c r="C1298" s="434">
        <v>34.778999999999996</v>
      </c>
      <c r="D1298" s="451" t="s">
        <v>23</v>
      </c>
      <c r="E1298" s="18"/>
      <c r="F1298" s="31"/>
      <c r="G1298" s="31"/>
      <c r="H1298" s="210"/>
    </row>
    <row r="1299" spans="1:8" ht="45">
      <c r="A1299" s="444">
        <f t="shared" si="109"/>
        <v>145.01999999999998</v>
      </c>
      <c r="B1299" s="445" t="s">
        <v>759</v>
      </c>
      <c r="C1299" s="434">
        <v>219.53999999999996</v>
      </c>
      <c r="D1299" s="451" t="s">
        <v>61</v>
      </c>
      <c r="E1299" s="18"/>
      <c r="F1299" s="31"/>
      <c r="G1299" s="31"/>
      <c r="H1299" s="210"/>
    </row>
    <row r="1300" spans="1:8" ht="45">
      <c r="A1300" s="444">
        <f t="shared" si="109"/>
        <v>145.02999999999997</v>
      </c>
      <c r="B1300" s="445" t="s">
        <v>1188</v>
      </c>
      <c r="C1300" s="434">
        <v>125.80000000000001</v>
      </c>
      <c r="D1300" s="451" t="s">
        <v>61</v>
      </c>
      <c r="E1300" s="18"/>
      <c r="F1300" s="31"/>
      <c r="G1300" s="31"/>
      <c r="H1300" s="210"/>
    </row>
    <row r="1301" spans="1:8" ht="45">
      <c r="A1301" s="443">
        <f t="shared" si="109"/>
        <v>145.03999999999996</v>
      </c>
      <c r="B1301" s="424" t="s">
        <v>1189</v>
      </c>
      <c r="C1301" s="426">
        <v>7.22</v>
      </c>
      <c r="D1301" s="452" t="s">
        <v>68</v>
      </c>
      <c r="E1301" s="18"/>
      <c r="F1301" s="31"/>
      <c r="G1301" s="31"/>
      <c r="H1301" s="210"/>
    </row>
    <row r="1302" spans="1:8" ht="20.25" customHeight="1">
      <c r="A1302" s="443">
        <f t="shared" si="109"/>
        <v>145.04999999999995</v>
      </c>
      <c r="B1302" s="424" t="s">
        <v>1286</v>
      </c>
      <c r="C1302" s="426">
        <v>2.5</v>
      </c>
      <c r="D1302" s="452" t="s">
        <v>61</v>
      </c>
      <c r="E1302" s="18"/>
      <c r="F1302" s="31"/>
      <c r="G1302" s="31"/>
      <c r="H1302" s="210"/>
    </row>
    <row r="1303" spans="1:8" ht="20.25" customHeight="1">
      <c r="A1303" s="225"/>
      <c r="B1303" s="88" t="s">
        <v>420</v>
      </c>
      <c r="C1303" s="88"/>
      <c r="D1303" s="88"/>
      <c r="E1303" s="88"/>
      <c r="F1303" s="226"/>
      <c r="G1303" s="101"/>
      <c r="H1303" s="210"/>
    </row>
    <row r="1304" spans="1:8" ht="20.25" customHeight="1">
      <c r="A1304" s="215">
        <v>146</v>
      </c>
      <c r="B1304" s="18" t="s">
        <v>71</v>
      </c>
      <c r="C1304" s="49"/>
      <c r="D1304" s="9"/>
      <c r="E1304" s="18"/>
      <c r="F1304" s="18"/>
      <c r="G1304" s="18"/>
      <c r="H1304" s="210"/>
    </row>
    <row r="1305" spans="1:8" ht="60">
      <c r="A1305" s="444">
        <f t="shared" ref="A1305:A1306" si="110">A1304+0.01</f>
        <v>146.01</v>
      </c>
      <c r="B1305" s="445" t="s">
        <v>1145</v>
      </c>
      <c r="C1305" s="434">
        <v>127.85999999999999</v>
      </c>
      <c r="D1305" s="451" t="s">
        <v>61</v>
      </c>
      <c r="E1305" s="141"/>
      <c r="F1305" s="31"/>
      <c r="G1305" s="31"/>
      <c r="H1305" s="210"/>
    </row>
    <row r="1306" spans="1:8" ht="30">
      <c r="A1306" s="444">
        <f t="shared" si="110"/>
        <v>146.01999999999998</v>
      </c>
      <c r="B1306" s="445" t="s">
        <v>1190</v>
      </c>
      <c r="C1306" s="434">
        <v>14.48</v>
      </c>
      <c r="D1306" s="451" t="s">
        <v>61</v>
      </c>
      <c r="E1306" s="141"/>
      <c r="F1306" s="31"/>
      <c r="G1306" s="31"/>
      <c r="H1306" s="210"/>
    </row>
    <row r="1307" spans="1:8" ht="20.25" customHeight="1">
      <c r="A1307" s="225"/>
      <c r="B1307" s="88" t="s">
        <v>420</v>
      </c>
      <c r="C1307" s="88"/>
      <c r="D1307" s="88"/>
      <c r="E1307" s="88"/>
      <c r="F1307" s="226"/>
      <c r="G1307" s="101"/>
      <c r="H1307" s="210"/>
    </row>
    <row r="1308" spans="1:8" ht="20.25" customHeight="1">
      <c r="A1308" s="215">
        <v>147</v>
      </c>
      <c r="B1308" s="58" t="s">
        <v>1191</v>
      </c>
      <c r="C1308" s="49"/>
      <c r="D1308" s="9"/>
      <c r="E1308" s="18"/>
      <c r="F1308" s="18"/>
      <c r="G1308" s="18"/>
      <c r="H1308" s="210"/>
    </row>
    <row r="1309" spans="1:8" ht="20.25" customHeight="1">
      <c r="A1309" s="216">
        <f t="shared" ref="A1309:A1312" si="111">A1308+0.01</f>
        <v>147.01</v>
      </c>
      <c r="B1309" s="116" t="s">
        <v>652</v>
      </c>
      <c r="C1309" s="49">
        <v>4.47</v>
      </c>
      <c r="D1309" s="9" t="s">
        <v>61</v>
      </c>
      <c r="E1309" s="141"/>
      <c r="F1309" s="31"/>
      <c r="G1309" s="31"/>
      <c r="H1309" s="210"/>
    </row>
    <row r="1310" spans="1:8" ht="20.25" customHeight="1">
      <c r="A1310" s="216">
        <f t="shared" si="111"/>
        <v>147.01999999999998</v>
      </c>
      <c r="B1310" s="116" t="s">
        <v>746</v>
      </c>
      <c r="C1310" s="49">
        <v>22.85</v>
      </c>
      <c r="D1310" s="9" t="s">
        <v>61</v>
      </c>
      <c r="E1310" s="141"/>
      <c r="F1310" s="31"/>
      <c r="G1310" s="31"/>
      <c r="H1310" s="210"/>
    </row>
    <row r="1311" spans="1:8" ht="20.25" customHeight="1">
      <c r="A1311" s="216">
        <f t="shared" si="111"/>
        <v>147.02999999999997</v>
      </c>
      <c r="B1311" s="88" t="s">
        <v>654</v>
      </c>
      <c r="C1311" s="49">
        <v>22.85</v>
      </c>
      <c r="D1311" s="9" t="s">
        <v>61</v>
      </c>
      <c r="E1311" s="141"/>
      <c r="F1311" s="31"/>
      <c r="G1311" s="31"/>
      <c r="H1311" s="210"/>
    </row>
    <row r="1312" spans="1:8" ht="20.25" customHeight="1">
      <c r="A1312" s="216">
        <f t="shared" si="111"/>
        <v>147.03999999999996</v>
      </c>
      <c r="B1312" s="88" t="s">
        <v>686</v>
      </c>
      <c r="C1312" s="49">
        <v>33.96</v>
      </c>
      <c r="D1312" s="9" t="s">
        <v>68</v>
      </c>
      <c r="E1312" s="141"/>
      <c r="F1312" s="31"/>
      <c r="G1312" s="31"/>
      <c r="H1312" s="210"/>
    </row>
    <row r="1313" spans="1:8" ht="20.25" customHeight="1">
      <c r="A1313" s="225"/>
      <c r="B1313" s="88" t="s">
        <v>420</v>
      </c>
      <c r="C1313" s="88"/>
      <c r="D1313" s="88"/>
      <c r="E1313" s="88"/>
      <c r="F1313" s="226"/>
      <c r="G1313" s="101"/>
      <c r="H1313" s="210"/>
    </row>
    <row r="1314" spans="1:8" ht="20.25" customHeight="1">
      <c r="A1314" s="215">
        <v>148</v>
      </c>
      <c r="B1314" s="18" t="s">
        <v>473</v>
      </c>
      <c r="C1314" s="49"/>
      <c r="D1314" s="9"/>
      <c r="E1314" s="18"/>
      <c r="F1314" s="18"/>
      <c r="G1314" s="18"/>
      <c r="H1314" s="210"/>
    </row>
    <row r="1315" spans="1:8" ht="20.25" customHeight="1">
      <c r="A1315" s="444">
        <f t="shared" ref="A1315:A1316" si="112">A1314+0.01</f>
        <v>148.01</v>
      </c>
      <c r="B1315" s="432" t="s">
        <v>1047</v>
      </c>
      <c r="C1315" s="434">
        <v>39.479999999999997</v>
      </c>
      <c r="D1315" s="451" t="s">
        <v>68</v>
      </c>
      <c r="E1315" s="141"/>
      <c r="F1315" s="31"/>
      <c r="G1315" s="31"/>
      <c r="H1315" s="210"/>
    </row>
    <row r="1316" spans="1:8" ht="20.25" customHeight="1">
      <c r="A1316" s="444">
        <f t="shared" si="112"/>
        <v>148.01999999999998</v>
      </c>
      <c r="B1316" s="432" t="s">
        <v>1048</v>
      </c>
      <c r="C1316" s="434">
        <v>12.98</v>
      </c>
      <c r="D1316" s="451" t="s">
        <v>61</v>
      </c>
      <c r="E1316" s="141"/>
      <c r="F1316" s="31"/>
      <c r="G1316" s="31"/>
      <c r="H1316" s="210"/>
    </row>
    <row r="1317" spans="1:8" ht="20.25" customHeight="1">
      <c r="A1317" s="225"/>
      <c r="B1317" s="88" t="s">
        <v>420</v>
      </c>
      <c r="C1317" s="88"/>
      <c r="D1317" s="88"/>
      <c r="E1317" s="88"/>
      <c r="F1317" s="226"/>
      <c r="G1317" s="101"/>
      <c r="H1317" s="210"/>
    </row>
    <row r="1318" spans="1:8" ht="20.25" customHeight="1">
      <c r="A1318" s="215">
        <v>149</v>
      </c>
      <c r="B1318" s="18" t="s">
        <v>1192</v>
      </c>
      <c r="C1318" s="49"/>
      <c r="D1318" s="9"/>
      <c r="E1318" s="18"/>
      <c r="F1318" s="18"/>
      <c r="G1318" s="18"/>
      <c r="H1318" s="210"/>
    </row>
    <row r="1319" spans="1:8" ht="20.25" customHeight="1">
      <c r="A1319" s="216">
        <f t="shared" ref="A1319" si="113">A1318+0.01</f>
        <v>149.01</v>
      </c>
      <c r="B1319" s="113" t="s">
        <v>656</v>
      </c>
      <c r="C1319" s="49">
        <v>35.884999999999998</v>
      </c>
      <c r="D1319" s="9" t="s">
        <v>61</v>
      </c>
      <c r="E1319" s="141"/>
      <c r="F1319" s="31"/>
      <c r="G1319" s="31"/>
      <c r="H1319" s="210"/>
    </row>
    <row r="1320" spans="1:8" ht="20.25" customHeight="1">
      <c r="A1320" s="225"/>
      <c r="B1320" s="88" t="s">
        <v>420</v>
      </c>
      <c r="C1320" s="88"/>
      <c r="D1320" s="88"/>
      <c r="E1320" s="88"/>
      <c r="F1320" s="226"/>
      <c r="G1320" s="101"/>
      <c r="H1320" s="210"/>
    </row>
    <row r="1321" spans="1:8" ht="20.25" customHeight="1">
      <c r="A1321" s="215">
        <v>150</v>
      </c>
      <c r="B1321" s="18" t="s">
        <v>76</v>
      </c>
      <c r="C1321" s="49"/>
      <c r="D1321" s="9"/>
      <c r="E1321" s="18"/>
      <c r="F1321" s="18"/>
      <c r="G1321" s="18"/>
      <c r="H1321" s="210"/>
    </row>
    <row r="1322" spans="1:8" ht="30">
      <c r="A1322" s="216">
        <f t="shared" ref="A1322:A1329" si="114">A1321+0.01</f>
        <v>150.01</v>
      </c>
      <c r="B1322" s="113" t="s">
        <v>657</v>
      </c>
      <c r="C1322" s="49">
        <v>17.952000000000002</v>
      </c>
      <c r="D1322" s="9" t="s">
        <v>61</v>
      </c>
      <c r="E1322" s="141"/>
      <c r="F1322" s="31"/>
      <c r="G1322" s="31"/>
      <c r="H1322" s="210"/>
    </row>
    <row r="1323" spans="1:8" ht="30">
      <c r="A1323" s="216">
        <f t="shared" si="114"/>
        <v>150.01999999999998</v>
      </c>
      <c r="B1323" s="113" t="s">
        <v>658</v>
      </c>
      <c r="C1323" s="49">
        <v>9.36</v>
      </c>
      <c r="D1323" s="9" t="s">
        <v>61</v>
      </c>
      <c r="E1323" s="141"/>
      <c r="F1323" s="31"/>
      <c r="G1323" s="31"/>
      <c r="H1323" s="210"/>
    </row>
    <row r="1324" spans="1:8" ht="30">
      <c r="A1324" s="216">
        <f t="shared" si="114"/>
        <v>150.02999999999997</v>
      </c>
      <c r="B1324" s="113" t="s">
        <v>659</v>
      </c>
      <c r="C1324" s="49">
        <v>7.1999999999999993</v>
      </c>
      <c r="D1324" s="9" t="s">
        <v>61</v>
      </c>
      <c r="E1324" s="141"/>
      <c r="F1324" s="31"/>
      <c r="G1324" s="31"/>
      <c r="H1324" s="210"/>
    </row>
    <row r="1325" spans="1:8" ht="30">
      <c r="A1325" s="216">
        <f t="shared" si="114"/>
        <v>150.03999999999996</v>
      </c>
      <c r="B1325" s="113" t="s">
        <v>660</v>
      </c>
      <c r="C1325" s="49">
        <v>4.8</v>
      </c>
      <c r="D1325" s="9" t="s">
        <v>61</v>
      </c>
      <c r="E1325" s="141"/>
      <c r="F1325" s="31"/>
      <c r="G1325" s="31"/>
      <c r="H1325" s="210"/>
    </row>
    <row r="1326" spans="1:8" ht="30">
      <c r="A1326" s="216">
        <f t="shared" si="114"/>
        <v>150.04999999999995</v>
      </c>
      <c r="B1326" s="113" t="s">
        <v>661</v>
      </c>
      <c r="C1326" s="49">
        <v>24.479999999999997</v>
      </c>
      <c r="D1326" s="9" t="s">
        <v>61</v>
      </c>
      <c r="E1326" s="141"/>
      <c r="F1326" s="31"/>
      <c r="G1326" s="31"/>
      <c r="H1326" s="210"/>
    </row>
    <row r="1327" spans="1:8" ht="30">
      <c r="A1327" s="216">
        <f t="shared" si="114"/>
        <v>150.05999999999995</v>
      </c>
      <c r="B1327" s="113" t="s">
        <v>662</v>
      </c>
      <c r="C1327" s="49">
        <v>57.12</v>
      </c>
      <c r="D1327" s="9" t="s">
        <v>61</v>
      </c>
      <c r="E1327" s="141"/>
      <c r="F1327" s="31"/>
      <c r="G1327" s="31"/>
      <c r="H1327" s="210"/>
    </row>
    <row r="1328" spans="1:8" ht="15.75">
      <c r="A1328" s="216">
        <f t="shared" si="114"/>
        <v>150.06999999999994</v>
      </c>
      <c r="B1328" s="113" t="s">
        <v>663</v>
      </c>
      <c r="C1328" s="49">
        <v>1</v>
      </c>
      <c r="D1328" s="9" t="s">
        <v>608</v>
      </c>
      <c r="E1328" s="141"/>
      <c r="F1328" s="31"/>
      <c r="G1328" s="31"/>
      <c r="H1328" s="210"/>
    </row>
    <row r="1329" spans="1:8" ht="20.25" customHeight="1" thickBot="1">
      <c r="A1329" s="260">
        <f t="shared" si="114"/>
        <v>150.07999999999993</v>
      </c>
      <c r="B1329" s="303" t="s">
        <v>664</v>
      </c>
      <c r="C1329" s="263">
        <v>3</v>
      </c>
      <c r="D1329" s="279" t="s">
        <v>608</v>
      </c>
      <c r="E1329" s="317"/>
      <c r="F1329" s="265"/>
      <c r="G1329" s="265"/>
      <c r="H1329" s="266"/>
    </row>
    <row r="1330" spans="1:8" ht="20.25" customHeight="1">
      <c r="A1330" s="328"/>
      <c r="B1330" s="268" t="s">
        <v>420</v>
      </c>
      <c r="C1330" s="268"/>
      <c r="D1330" s="268"/>
      <c r="E1330" s="268"/>
      <c r="F1330" s="304"/>
      <c r="G1330" s="287"/>
      <c r="H1330" s="273"/>
    </row>
    <row r="1331" spans="1:8" ht="20.25" customHeight="1">
      <c r="A1331" s="215">
        <v>151</v>
      </c>
      <c r="B1331" s="18" t="s">
        <v>78</v>
      </c>
      <c r="C1331" s="49"/>
      <c r="D1331" s="9"/>
      <c r="E1331" s="18"/>
      <c r="F1331" s="18"/>
      <c r="G1331" s="18"/>
      <c r="H1331" s="210"/>
    </row>
    <row r="1332" spans="1:8" ht="45">
      <c r="A1332" s="216">
        <f t="shared" ref="A1332:A1335" si="115">A1331+0.01</f>
        <v>151.01</v>
      </c>
      <c r="B1332" s="113" t="s">
        <v>1287</v>
      </c>
      <c r="C1332" s="49">
        <v>31.49</v>
      </c>
      <c r="D1332" s="9" t="s">
        <v>81</v>
      </c>
      <c r="E1332" s="364"/>
      <c r="F1332" s="31"/>
      <c r="G1332" s="31"/>
      <c r="H1332" s="210"/>
    </row>
    <row r="1333" spans="1:8" ht="30">
      <c r="A1333" s="444">
        <f t="shared" si="115"/>
        <v>151.01999999999998</v>
      </c>
      <c r="B1333" s="453" t="s">
        <v>1288</v>
      </c>
      <c r="C1333" s="434">
        <v>6.09</v>
      </c>
      <c r="D1333" s="451" t="s">
        <v>11</v>
      </c>
      <c r="E1333" s="119"/>
      <c r="F1333" s="31"/>
      <c r="G1333" s="31"/>
      <c r="H1333" s="210"/>
    </row>
    <row r="1334" spans="1:8" ht="30">
      <c r="A1334" s="444">
        <f t="shared" si="115"/>
        <v>151.02999999999997</v>
      </c>
      <c r="B1334" s="453" t="s">
        <v>1289</v>
      </c>
      <c r="C1334" s="434">
        <v>0.36</v>
      </c>
      <c r="D1334" s="451" t="s">
        <v>11</v>
      </c>
      <c r="E1334" s="119"/>
      <c r="F1334" s="31"/>
      <c r="G1334" s="31"/>
      <c r="H1334" s="210"/>
    </row>
    <row r="1335" spans="1:8" ht="30">
      <c r="A1335" s="444">
        <f t="shared" si="115"/>
        <v>151.03999999999996</v>
      </c>
      <c r="B1335" s="453" t="s">
        <v>1290</v>
      </c>
      <c r="C1335" s="434">
        <v>2.38</v>
      </c>
      <c r="D1335" s="451" t="s">
        <v>11</v>
      </c>
      <c r="E1335" s="119"/>
      <c r="F1335" s="31"/>
      <c r="G1335" s="31"/>
      <c r="H1335" s="210"/>
    </row>
    <row r="1336" spans="1:8" ht="20.25" customHeight="1">
      <c r="A1336" s="225"/>
      <c r="B1336" s="88" t="s">
        <v>420</v>
      </c>
      <c r="C1336" s="88"/>
      <c r="D1336" s="88"/>
      <c r="E1336" s="88"/>
      <c r="F1336" s="226"/>
      <c r="G1336" s="101"/>
      <c r="H1336" s="210"/>
    </row>
    <row r="1337" spans="1:8" ht="20.25" customHeight="1">
      <c r="A1337" s="215">
        <v>152</v>
      </c>
      <c r="B1337" s="18" t="s">
        <v>82</v>
      </c>
      <c r="C1337" s="49"/>
      <c r="D1337" s="9"/>
      <c r="E1337" s="18"/>
      <c r="F1337" s="18"/>
      <c r="G1337" s="18"/>
      <c r="H1337" s="210"/>
    </row>
    <row r="1338" spans="1:8" ht="20.25" customHeight="1">
      <c r="A1338" s="216">
        <f t="shared" ref="A1338:A1341" si="116">A1337+0.01</f>
        <v>152.01</v>
      </c>
      <c r="B1338" s="88" t="s">
        <v>174</v>
      </c>
      <c r="C1338" s="49">
        <v>1685.7645000000002</v>
      </c>
      <c r="D1338" s="9" t="s">
        <v>11</v>
      </c>
      <c r="E1338" s="119"/>
      <c r="F1338" s="31"/>
      <c r="G1338" s="31"/>
      <c r="H1338" s="210"/>
    </row>
    <row r="1339" spans="1:8" ht="20.25" customHeight="1">
      <c r="A1339" s="444">
        <f t="shared" si="116"/>
        <v>152.01999999999998</v>
      </c>
      <c r="B1339" s="432" t="s">
        <v>84</v>
      </c>
      <c r="C1339" s="434">
        <v>1288.8240000000001</v>
      </c>
      <c r="D1339" s="451" t="s">
        <v>11</v>
      </c>
      <c r="E1339" s="119"/>
      <c r="F1339" s="31"/>
      <c r="G1339" s="31"/>
      <c r="H1339" s="210"/>
    </row>
    <row r="1340" spans="1:8" ht="20.25" customHeight="1">
      <c r="A1340" s="216">
        <f t="shared" si="116"/>
        <v>152.02999999999997</v>
      </c>
      <c r="B1340" s="88" t="s">
        <v>85</v>
      </c>
      <c r="C1340" s="49">
        <v>396.94050000000004</v>
      </c>
      <c r="D1340" s="9" t="s">
        <v>11</v>
      </c>
      <c r="E1340" s="119"/>
      <c r="F1340" s="31"/>
      <c r="G1340" s="31"/>
      <c r="H1340" s="210"/>
    </row>
    <row r="1341" spans="1:8" ht="20.25" customHeight="1">
      <c r="A1341" s="216">
        <f t="shared" si="116"/>
        <v>152.03999999999996</v>
      </c>
      <c r="B1341" s="88" t="s">
        <v>86</v>
      </c>
      <c r="C1341" s="49">
        <v>157.57</v>
      </c>
      <c r="D1341" s="9" t="s">
        <v>11</v>
      </c>
      <c r="E1341" s="119"/>
      <c r="F1341" s="31"/>
      <c r="G1341" s="31"/>
      <c r="H1341" s="210"/>
    </row>
    <row r="1342" spans="1:8" ht="20.25" customHeight="1">
      <c r="A1342" s="225"/>
      <c r="B1342" s="88" t="s">
        <v>420</v>
      </c>
      <c r="C1342" s="88"/>
      <c r="D1342" s="88"/>
      <c r="E1342" s="88"/>
      <c r="F1342" s="226"/>
      <c r="G1342" s="101"/>
      <c r="H1342" s="210"/>
    </row>
    <row r="1343" spans="1:8" ht="20.25" customHeight="1">
      <c r="A1343" s="215">
        <v>153</v>
      </c>
      <c r="B1343" s="18" t="s">
        <v>87</v>
      </c>
      <c r="C1343" s="49"/>
      <c r="D1343" s="9"/>
      <c r="E1343" s="18"/>
      <c r="F1343" s="18"/>
      <c r="G1343" s="18"/>
      <c r="H1343" s="210"/>
    </row>
    <row r="1344" spans="1:8" ht="20.25" customHeight="1">
      <c r="A1344" s="216">
        <f t="shared" ref="A1344:A1349" si="117">A1343+0.01</f>
        <v>153.01</v>
      </c>
      <c r="B1344" s="88" t="s">
        <v>88</v>
      </c>
      <c r="C1344" s="49">
        <v>1</v>
      </c>
      <c r="D1344" s="9" t="s">
        <v>608</v>
      </c>
      <c r="E1344" s="119"/>
      <c r="F1344" s="31"/>
      <c r="G1344" s="31"/>
      <c r="H1344" s="210"/>
    </row>
    <row r="1345" spans="1:9" ht="20.25" customHeight="1">
      <c r="A1345" s="216">
        <f t="shared" si="117"/>
        <v>153.01999999999998</v>
      </c>
      <c r="B1345" s="88" t="s">
        <v>1148</v>
      </c>
      <c r="C1345" s="49">
        <v>49.460000000000008</v>
      </c>
      <c r="D1345" s="9" t="s">
        <v>11</v>
      </c>
      <c r="E1345" s="119"/>
      <c r="F1345" s="31"/>
      <c r="G1345" s="31"/>
      <c r="H1345" s="210"/>
    </row>
    <row r="1346" spans="1:9" ht="20.25" customHeight="1">
      <c r="A1346" s="216">
        <f t="shared" si="117"/>
        <v>153.02999999999997</v>
      </c>
      <c r="B1346" s="88" t="s">
        <v>1196</v>
      </c>
      <c r="C1346" s="49">
        <v>2.4</v>
      </c>
      <c r="D1346" s="9" t="s">
        <v>11</v>
      </c>
      <c r="E1346" s="119"/>
      <c r="F1346" s="31"/>
      <c r="G1346" s="31"/>
      <c r="H1346" s="210"/>
    </row>
    <row r="1347" spans="1:9" ht="30">
      <c r="A1347" s="216">
        <f t="shared" si="117"/>
        <v>153.03999999999996</v>
      </c>
      <c r="B1347" s="117" t="s">
        <v>1197</v>
      </c>
      <c r="C1347" s="49">
        <v>329</v>
      </c>
      <c r="D1347" s="9" t="s">
        <v>91</v>
      </c>
      <c r="E1347" s="119"/>
      <c r="F1347" s="31"/>
      <c r="G1347" s="31"/>
      <c r="H1347" s="210"/>
    </row>
    <row r="1348" spans="1:9" ht="20.25" customHeight="1">
      <c r="A1348" s="216">
        <f t="shared" si="117"/>
        <v>153.04999999999995</v>
      </c>
      <c r="B1348" s="88" t="s">
        <v>94</v>
      </c>
      <c r="C1348" s="49">
        <v>11.47</v>
      </c>
      <c r="D1348" s="9" t="s">
        <v>91</v>
      </c>
      <c r="E1348" s="119"/>
      <c r="F1348" s="31"/>
      <c r="G1348" s="31"/>
      <c r="H1348" s="210"/>
    </row>
    <row r="1349" spans="1:9" ht="20.25" customHeight="1">
      <c r="A1349" s="216">
        <f t="shared" si="117"/>
        <v>153.05999999999995</v>
      </c>
      <c r="B1349" s="88" t="s">
        <v>191</v>
      </c>
      <c r="C1349" s="49">
        <v>15.864999999999998</v>
      </c>
      <c r="D1349" s="9" t="s">
        <v>11</v>
      </c>
      <c r="E1349" s="119"/>
      <c r="F1349" s="31"/>
      <c r="G1349" s="31"/>
      <c r="H1349" s="210"/>
      <c r="I1349" s="78" t="s">
        <v>1116</v>
      </c>
    </row>
    <row r="1350" spans="1:9" ht="20.25" customHeight="1">
      <c r="A1350" s="216">
        <f>A1348+0.01</f>
        <v>153.05999999999995</v>
      </c>
      <c r="B1350" s="142" t="s">
        <v>1039</v>
      </c>
      <c r="C1350" s="49">
        <v>16.55</v>
      </c>
      <c r="D1350" s="9" t="s">
        <v>11</v>
      </c>
      <c r="E1350" s="119"/>
      <c r="F1350" s="31"/>
      <c r="G1350" s="31"/>
      <c r="H1350" s="210"/>
    </row>
    <row r="1351" spans="1:9" ht="20.25" customHeight="1">
      <c r="A1351" s="225"/>
      <c r="B1351" s="88" t="s">
        <v>420</v>
      </c>
      <c r="C1351" s="88"/>
      <c r="D1351" s="88"/>
      <c r="E1351" s="88"/>
      <c r="F1351" s="226"/>
      <c r="G1351" s="101"/>
      <c r="H1351" s="210"/>
    </row>
    <row r="1352" spans="1:9" ht="20.25" customHeight="1">
      <c r="A1352" s="215">
        <v>154</v>
      </c>
      <c r="B1352" s="18" t="s">
        <v>95</v>
      </c>
      <c r="C1352" s="49"/>
      <c r="D1352" s="9"/>
      <c r="E1352" s="18"/>
      <c r="F1352" s="18"/>
      <c r="G1352" s="18"/>
      <c r="H1352" s="210"/>
    </row>
    <row r="1353" spans="1:9" ht="20.25" customHeight="1">
      <c r="A1353" s="216">
        <f t="shared" ref="A1353:A1360" si="118">A1352+0.01</f>
        <v>154.01</v>
      </c>
      <c r="B1353" s="88" t="s">
        <v>96</v>
      </c>
      <c r="C1353" s="49">
        <v>4.0752000000000006</v>
      </c>
      <c r="D1353" s="9" t="s">
        <v>38</v>
      </c>
      <c r="E1353" s="119"/>
      <c r="F1353" s="31"/>
      <c r="G1353" s="31"/>
      <c r="H1353" s="210"/>
    </row>
    <row r="1354" spans="1:9" ht="20.25" customHeight="1">
      <c r="A1354" s="216">
        <f t="shared" si="118"/>
        <v>154.01999999999998</v>
      </c>
      <c r="B1354" s="88" t="s">
        <v>19</v>
      </c>
      <c r="C1354" s="49">
        <v>3.85</v>
      </c>
      <c r="D1354" s="9" t="s">
        <v>38</v>
      </c>
      <c r="E1354" s="119"/>
      <c r="F1354" s="31"/>
      <c r="G1354" s="31"/>
      <c r="H1354" s="210"/>
    </row>
    <row r="1355" spans="1:9" ht="20.25" customHeight="1">
      <c r="A1355" s="216">
        <f t="shared" si="118"/>
        <v>154.02999999999997</v>
      </c>
      <c r="B1355" s="88" t="s">
        <v>97</v>
      </c>
      <c r="C1355" s="49">
        <v>2.0376000000000003</v>
      </c>
      <c r="D1355" s="9" t="s">
        <v>38</v>
      </c>
      <c r="E1355" s="119"/>
      <c r="F1355" s="31"/>
      <c r="G1355" s="31"/>
      <c r="H1355" s="210"/>
    </row>
    <row r="1356" spans="1:9" ht="20.25" customHeight="1">
      <c r="A1356" s="216">
        <f t="shared" si="118"/>
        <v>154.03999999999996</v>
      </c>
      <c r="B1356" s="88" t="s">
        <v>604</v>
      </c>
      <c r="C1356" s="49">
        <v>3.05</v>
      </c>
      <c r="D1356" s="9" t="s">
        <v>11</v>
      </c>
      <c r="E1356" s="119"/>
      <c r="F1356" s="31"/>
      <c r="G1356" s="31"/>
      <c r="H1356" s="210"/>
    </row>
    <row r="1357" spans="1:9" ht="20.25" customHeight="1">
      <c r="A1357" s="216">
        <f t="shared" si="118"/>
        <v>154.04999999999995</v>
      </c>
      <c r="B1357" s="88" t="s">
        <v>99</v>
      </c>
      <c r="C1357" s="49">
        <v>3.0999999999999996</v>
      </c>
      <c r="D1357" s="9" t="s">
        <v>11</v>
      </c>
      <c r="E1357" s="119"/>
      <c r="F1357" s="31"/>
      <c r="G1357" s="31"/>
      <c r="H1357" s="210"/>
    </row>
    <row r="1358" spans="1:9" ht="30">
      <c r="A1358" s="216">
        <f t="shared" si="118"/>
        <v>154.05999999999995</v>
      </c>
      <c r="B1358" s="113" t="s">
        <v>100</v>
      </c>
      <c r="C1358" s="49">
        <v>14.96</v>
      </c>
      <c r="D1358" s="9" t="s">
        <v>11</v>
      </c>
      <c r="E1358" s="119"/>
      <c r="F1358" s="31"/>
      <c r="G1358" s="31"/>
      <c r="H1358" s="210"/>
    </row>
    <row r="1359" spans="1:9" ht="20.25" customHeight="1">
      <c r="A1359" s="216">
        <f t="shared" si="118"/>
        <v>154.06999999999994</v>
      </c>
      <c r="B1359" s="113" t="s">
        <v>101</v>
      </c>
      <c r="C1359" s="49">
        <v>14.96</v>
      </c>
      <c r="D1359" s="9" t="s">
        <v>11</v>
      </c>
      <c r="E1359" s="119"/>
      <c r="F1359" s="31"/>
      <c r="G1359" s="31"/>
      <c r="H1359" s="210"/>
    </row>
    <row r="1360" spans="1:9" ht="20.25" customHeight="1">
      <c r="A1360" s="216">
        <f t="shared" si="118"/>
        <v>154.07999999999993</v>
      </c>
      <c r="B1360" s="116" t="s">
        <v>104</v>
      </c>
      <c r="C1360" s="49">
        <v>15</v>
      </c>
      <c r="D1360" s="9" t="s">
        <v>91</v>
      </c>
      <c r="E1360" s="119"/>
      <c r="F1360" s="31"/>
      <c r="G1360" s="31"/>
      <c r="H1360" s="210"/>
    </row>
    <row r="1361" spans="1:8" ht="20.25" customHeight="1">
      <c r="A1361" s="225"/>
      <c r="B1361" s="88" t="s">
        <v>420</v>
      </c>
      <c r="C1361" s="88"/>
      <c r="D1361" s="88"/>
      <c r="E1361" s="88"/>
      <c r="F1361" s="226"/>
      <c r="G1361" s="101"/>
      <c r="H1361" s="210"/>
    </row>
    <row r="1362" spans="1:8" ht="20.25" customHeight="1">
      <c r="A1362" s="227"/>
      <c r="B1362" s="88"/>
      <c r="C1362" s="49"/>
      <c r="D1362" s="9"/>
      <c r="E1362" s="18"/>
      <c r="F1362" s="18"/>
      <c r="G1362" s="18"/>
      <c r="H1362" s="210"/>
    </row>
    <row r="1363" spans="1:8" ht="20.25" customHeight="1">
      <c r="A1363" s="225"/>
      <c r="B1363" s="18" t="s">
        <v>688</v>
      </c>
      <c r="C1363" s="18"/>
      <c r="D1363" s="18"/>
      <c r="E1363" s="18"/>
      <c r="F1363" s="226"/>
      <c r="G1363" s="91"/>
      <c r="H1363" s="210"/>
    </row>
    <row r="1364" spans="1:8" ht="20.25" customHeight="1">
      <c r="A1364" s="225"/>
      <c r="B1364" s="18"/>
      <c r="C1364" s="18"/>
      <c r="D1364" s="18"/>
      <c r="E1364" s="18"/>
      <c r="F1364" s="226"/>
      <c r="G1364" s="91"/>
      <c r="H1364" s="210"/>
    </row>
    <row r="1365" spans="1:8" ht="20.25" customHeight="1">
      <c r="A1365" s="227"/>
      <c r="B1365" s="18" t="s">
        <v>243</v>
      </c>
      <c r="C1365" s="49"/>
      <c r="D1365" s="9"/>
      <c r="E1365" s="18"/>
      <c r="F1365" s="18"/>
      <c r="G1365" s="18"/>
      <c r="H1365" s="210"/>
    </row>
    <row r="1366" spans="1:8" ht="20.25" customHeight="1">
      <c r="A1366" s="215">
        <v>155</v>
      </c>
      <c r="B1366" s="18" t="s">
        <v>440</v>
      </c>
      <c r="C1366" s="49"/>
      <c r="D1366" s="9" t="s">
        <v>15</v>
      </c>
      <c r="E1366" s="18"/>
      <c r="F1366" s="18"/>
      <c r="G1366" s="18"/>
      <c r="H1366" s="210"/>
    </row>
    <row r="1367" spans="1:8" ht="20.25" customHeight="1">
      <c r="A1367" s="216">
        <f t="shared" ref="A1367:A1397" si="119">A1366+0.01</f>
        <v>155.01</v>
      </c>
      <c r="B1367" s="45" t="s">
        <v>534</v>
      </c>
      <c r="C1367" s="49">
        <v>0.31</v>
      </c>
      <c r="D1367" s="9" t="s">
        <v>23</v>
      </c>
      <c r="E1367" s="119"/>
      <c r="F1367" s="31"/>
      <c r="G1367" s="31"/>
      <c r="H1367" s="210"/>
    </row>
    <row r="1368" spans="1:8" ht="20.25" customHeight="1">
      <c r="A1368" s="216">
        <f t="shared" si="119"/>
        <v>155.01999999999998</v>
      </c>
      <c r="B1368" s="45" t="s">
        <v>1029</v>
      </c>
      <c r="C1368" s="49">
        <v>5.33</v>
      </c>
      <c r="D1368" s="9" t="s">
        <v>23</v>
      </c>
      <c r="E1368" s="119"/>
      <c r="F1368" s="31"/>
      <c r="G1368" s="31"/>
      <c r="H1368" s="210"/>
    </row>
    <row r="1369" spans="1:8" ht="20.25" customHeight="1">
      <c r="A1369" s="216">
        <f t="shared" si="119"/>
        <v>155.02999999999997</v>
      </c>
      <c r="B1369" s="45" t="s">
        <v>1030</v>
      </c>
      <c r="C1369" s="49">
        <v>0.41</v>
      </c>
      <c r="D1369" s="9" t="s">
        <v>23</v>
      </c>
      <c r="E1369" s="119"/>
      <c r="F1369" s="31"/>
      <c r="G1369" s="31"/>
      <c r="H1369" s="210"/>
    </row>
    <row r="1370" spans="1:8" ht="20.25" customHeight="1">
      <c r="A1370" s="216">
        <f t="shared" si="119"/>
        <v>155.03999999999996</v>
      </c>
      <c r="B1370" s="45" t="s">
        <v>1031</v>
      </c>
      <c r="C1370" s="49">
        <v>7.1400000000000006</v>
      </c>
      <c r="D1370" s="9" t="s">
        <v>23</v>
      </c>
      <c r="E1370" s="119"/>
      <c r="F1370" s="31"/>
      <c r="G1370" s="31"/>
      <c r="H1370" s="210"/>
    </row>
    <row r="1371" spans="1:8" ht="20.25" customHeight="1">
      <c r="A1371" s="216">
        <f t="shared" si="119"/>
        <v>155.04999999999995</v>
      </c>
      <c r="B1371" s="45" t="s">
        <v>1040</v>
      </c>
      <c r="C1371" s="49">
        <v>1.02</v>
      </c>
      <c r="D1371" s="9" t="s">
        <v>38</v>
      </c>
      <c r="E1371" s="119"/>
      <c r="F1371" s="31"/>
      <c r="G1371" s="31"/>
      <c r="H1371" s="210"/>
    </row>
    <row r="1372" spans="1:8" ht="20.25" customHeight="1">
      <c r="A1372" s="216">
        <f t="shared" si="119"/>
        <v>155.05999999999995</v>
      </c>
      <c r="B1372" s="45" t="s">
        <v>1032</v>
      </c>
      <c r="C1372" s="49">
        <v>2.04</v>
      </c>
      <c r="D1372" s="9" t="s">
        <v>38</v>
      </c>
      <c r="E1372" s="119"/>
      <c r="F1372" s="31"/>
      <c r="G1372" s="31"/>
      <c r="H1372" s="210"/>
    </row>
    <row r="1373" spans="1:8" ht="20.25" customHeight="1">
      <c r="A1373" s="216">
        <f t="shared" si="119"/>
        <v>155.06999999999994</v>
      </c>
      <c r="B1373" s="45" t="s">
        <v>1033</v>
      </c>
      <c r="C1373" s="49">
        <v>1.7</v>
      </c>
      <c r="D1373" s="9" t="s">
        <v>23</v>
      </c>
      <c r="E1373" s="119"/>
      <c r="F1373" s="31"/>
      <c r="G1373" s="31"/>
      <c r="H1373" s="210"/>
    </row>
    <row r="1374" spans="1:8" ht="20.25" customHeight="1">
      <c r="A1374" s="216">
        <f t="shared" si="119"/>
        <v>155.07999999999993</v>
      </c>
      <c r="B1374" s="45" t="s">
        <v>1034</v>
      </c>
      <c r="C1374" s="49">
        <v>1.7</v>
      </c>
      <c r="D1374" s="9" t="s">
        <v>23</v>
      </c>
      <c r="E1374" s="119"/>
      <c r="F1374" s="31"/>
      <c r="G1374" s="31"/>
      <c r="H1374" s="210"/>
    </row>
    <row r="1375" spans="1:8" ht="20.25" customHeight="1">
      <c r="A1375" s="216">
        <f t="shared" si="119"/>
        <v>155.08999999999992</v>
      </c>
      <c r="B1375" s="45" t="s">
        <v>1035</v>
      </c>
      <c r="C1375" s="49">
        <v>4.18</v>
      </c>
      <c r="D1375" s="9" t="s">
        <v>38</v>
      </c>
      <c r="E1375" s="119"/>
      <c r="F1375" s="31"/>
      <c r="G1375" s="31"/>
      <c r="H1375" s="210"/>
    </row>
    <row r="1376" spans="1:8" ht="20.25" customHeight="1">
      <c r="A1376" s="216">
        <f t="shared" si="119"/>
        <v>155.09999999999991</v>
      </c>
      <c r="B1376" s="45" t="s">
        <v>1036</v>
      </c>
      <c r="C1376" s="49">
        <v>2.9</v>
      </c>
      <c r="D1376" s="9" t="s">
        <v>38</v>
      </c>
      <c r="E1376" s="119"/>
      <c r="F1376" s="31"/>
      <c r="G1376" s="31"/>
      <c r="H1376" s="210"/>
    </row>
    <row r="1377" spans="1:8" ht="20.25" customHeight="1">
      <c r="A1377" s="216">
        <f t="shared" si="119"/>
        <v>155.1099999999999</v>
      </c>
      <c r="B1377" s="114" t="s">
        <v>1291</v>
      </c>
      <c r="C1377" s="49">
        <v>0.81</v>
      </c>
      <c r="D1377" s="9" t="s">
        <v>23</v>
      </c>
      <c r="E1377" s="119"/>
      <c r="F1377" s="31"/>
      <c r="G1377" s="31"/>
      <c r="H1377" s="210"/>
    </row>
    <row r="1378" spans="1:8" ht="20.25" customHeight="1">
      <c r="A1378" s="216">
        <f t="shared" si="119"/>
        <v>155.11999999999989</v>
      </c>
      <c r="B1378" s="114" t="s">
        <v>1292</v>
      </c>
      <c r="C1378" s="49">
        <v>5.96</v>
      </c>
      <c r="D1378" s="9" t="s">
        <v>23</v>
      </c>
      <c r="E1378" s="119"/>
      <c r="F1378" s="31"/>
      <c r="G1378" s="31"/>
      <c r="H1378" s="210"/>
    </row>
    <row r="1379" spans="1:8" ht="20.25" customHeight="1">
      <c r="A1379" s="216">
        <f t="shared" si="119"/>
        <v>155.12999999999988</v>
      </c>
      <c r="B1379" s="114" t="s">
        <v>1293</v>
      </c>
      <c r="C1379" s="49">
        <f>0.76</f>
        <v>0.76</v>
      </c>
      <c r="D1379" s="9" t="s">
        <v>23</v>
      </c>
      <c r="E1379" s="119"/>
      <c r="F1379" s="31"/>
      <c r="G1379" s="31"/>
      <c r="H1379" s="210"/>
    </row>
    <row r="1380" spans="1:8" ht="20.25" customHeight="1">
      <c r="A1380" s="216">
        <f t="shared" si="119"/>
        <v>155.13999999999987</v>
      </c>
      <c r="B1380" s="114" t="s">
        <v>1294</v>
      </c>
      <c r="C1380" s="49">
        <f>2.89*2</f>
        <v>5.78</v>
      </c>
      <c r="D1380" s="9" t="s">
        <v>23</v>
      </c>
      <c r="E1380" s="119"/>
      <c r="F1380" s="31"/>
      <c r="G1380" s="31"/>
      <c r="H1380" s="210"/>
    </row>
    <row r="1381" spans="1:8" ht="20.25" customHeight="1" thickBot="1">
      <c r="A1381" s="260">
        <f t="shared" si="119"/>
        <v>155.14999999999986</v>
      </c>
      <c r="B1381" s="301" t="s">
        <v>1295</v>
      </c>
      <c r="C1381" s="263">
        <v>0.84</v>
      </c>
      <c r="D1381" s="279" t="s">
        <v>23</v>
      </c>
      <c r="E1381" s="314"/>
      <c r="F1381" s="265"/>
      <c r="G1381" s="265"/>
      <c r="H1381" s="266"/>
    </row>
    <row r="1382" spans="1:8" ht="20.25" customHeight="1">
      <c r="A1382" s="267">
        <f t="shared" si="119"/>
        <v>155.15999999999985</v>
      </c>
      <c r="B1382" s="302" t="s">
        <v>1296</v>
      </c>
      <c r="C1382" s="270">
        <v>2.34</v>
      </c>
      <c r="D1382" s="285" t="s">
        <v>23</v>
      </c>
      <c r="E1382" s="313"/>
      <c r="F1382" s="272"/>
      <c r="G1382" s="272"/>
      <c r="H1382" s="273"/>
    </row>
    <row r="1383" spans="1:8" ht="20.25" customHeight="1">
      <c r="A1383" s="216">
        <f t="shared" si="119"/>
        <v>155.16999999999985</v>
      </c>
      <c r="B1383" s="114" t="s">
        <v>1297</v>
      </c>
      <c r="C1383" s="49">
        <v>0.3</v>
      </c>
      <c r="D1383" s="9" t="s">
        <v>23</v>
      </c>
      <c r="E1383" s="363"/>
      <c r="F1383" s="31"/>
      <c r="G1383" s="31"/>
      <c r="H1383" s="210"/>
    </row>
    <row r="1384" spans="1:8" ht="20.25" customHeight="1">
      <c r="A1384" s="216">
        <f t="shared" si="119"/>
        <v>155.17999999999984</v>
      </c>
      <c r="B1384" s="114" t="s">
        <v>1298</v>
      </c>
      <c r="C1384" s="49">
        <v>0.27600000000000002</v>
      </c>
      <c r="D1384" s="9" t="s">
        <v>23</v>
      </c>
      <c r="E1384" s="361"/>
      <c r="F1384" s="31"/>
      <c r="G1384" s="31"/>
      <c r="H1384" s="210"/>
    </row>
    <row r="1385" spans="1:8" ht="20.25" customHeight="1">
      <c r="A1385" s="216">
        <f t="shared" si="119"/>
        <v>155.18999999999983</v>
      </c>
      <c r="B1385" s="114" t="s">
        <v>1299</v>
      </c>
      <c r="C1385" s="49">
        <v>1.0824</v>
      </c>
      <c r="D1385" s="9" t="s">
        <v>23</v>
      </c>
      <c r="E1385" s="119"/>
      <c r="F1385" s="31"/>
      <c r="G1385" s="31"/>
      <c r="H1385" s="210"/>
    </row>
    <row r="1386" spans="1:8" ht="20.25" customHeight="1">
      <c r="A1386" s="216">
        <f t="shared" si="119"/>
        <v>155.19999999999982</v>
      </c>
      <c r="B1386" s="114" t="s">
        <v>1300</v>
      </c>
      <c r="C1386" s="49">
        <v>0.28320000000000001</v>
      </c>
      <c r="D1386" s="9" t="s">
        <v>23</v>
      </c>
      <c r="E1386" s="119"/>
      <c r="F1386" s="31"/>
      <c r="G1386" s="31"/>
      <c r="H1386" s="210"/>
    </row>
    <row r="1387" spans="1:8" ht="20.25" customHeight="1">
      <c r="A1387" s="216">
        <f t="shared" si="119"/>
        <v>155.20999999999981</v>
      </c>
      <c r="B1387" s="114" t="s">
        <v>1301</v>
      </c>
      <c r="C1387" s="49">
        <v>0.43319999999999997</v>
      </c>
      <c r="D1387" s="9" t="s">
        <v>23</v>
      </c>
      <c r="E1387" s="119"/>
      <c r="F1387" s="31"/>
      <c r="G1387" s="31"/>
      <c r="H1387" s="210"/>
    </row>
    <row r="1388" spans="1:8" ht="20.25" customHeight="1">
      <c r="A1388" s="216">
        <f t="shared" si="119"/>
        <v>155.2199999999998</v>
      </c>
      <c r="B1388" s="114" t="s">
        <v>1302</v>
      </c>
      <c r="C1388" s="49">
        <v>1.1843999999999999</v>
      </c>
      <c r="D1388" s="9" t="s">
        <v>23</v>
      </c>
      <c r="E1388" s="119"/>
      <c r="F1388" s="31"/>
      <c r="G1388" s="31"/>
      <c r="H1388" s="210"/>
    </row>
    <row r="1389" spans="1:8" ht="20.25" customHeight="1">
      <c r="A1389" s="216">
        <f t="shared" si="119"/>
        <v>155.22999999999979</v>
      </c>
      <c r="B1389" s="114" t="s">
        <v>1303</v>
      </c>
      <c r="C1389" s="49">
        <v>0.40200000000000002</v>
      </c>
      <c r="D1389" s="9" t="s">
        <v>23</v>
      </c>
      <c r="E1389" s="119"/>
      <c r="F1389" s="31"/>
      <c r="G1389" s="31"/>
      <c r="H1389" s="210"/>
    </row>
    <row r="1390" spans="1:8" ht="20.25" customHeight="1">
      <c r="A1390" s="216">
        <f t="shared" si="119"/>
        <v>155.23999999999978</v>
      </c>
      <c r="B1390" s="114" t="s">
        <v>1304</v>
      </c>
      <c r="C1390" s="49">
        <v>0.375</v>
      </c>
      <c r="D1390" s="9" t="s">
        <v>23</v>
      </c>
      <c r="E1390" s="119"/>
      <c r="F1390" s="31"/>
      <c r="G1390" s="31"/>
      <c r="H1390" s="210"/>
    </row>
    <row r="1391" spans="1:8" ht="20.25" customHeight="1">
      <c r="A1391" s="216">
        <f t="shared" si="119"/>
        <v>155.24999999999977</v>
      </c>
      <c r="B1391" s="114" t="s">
        <v>1305</v>
      </c>
      <c r="C1391" s="49">
        <v>0.64200000000000002</v>
      </c>
      <c r="D1391" s="9" t="s">
        <v>23</v>
      </c>
      <c r="E1391" s="119"/>
      <c r="F1391" s="31"/>
      <c r="G1391" s="31"/>
      <c r="H1391" s="210"/>
    </row>
    <row r="1392" spans="1:8" ht="20.25" customHeight="1">
      <c r="A1392" s="216">
        <f t="shared" si="119"/>
        <v>155.25999999999976</v>
      </c>
      <c r="B1392" s="114" t="s">
        <v>1306</v>
      </c>
      <c r="C1392" s="49">
        <v>0.1968</v>
      </c>
      <c r="D1392" s="9" t="s">
        <v>23</v>
      </c>
      <c r="E1392" s="119"/>
      <c r="F1392" s="31"/>
      <c r="G1392" s="31"/>
      <c r="H1392" s="210"/>
    </row>
    <row r="1393" spans="1:8" ht="20.25" customHeight="1">
      <c r="A1393" s="216">
        <f t="shared" si="119"/>
        <v>155.26999999999975</v>
      </c>
      <c r="B1393" s="114" t="s">
        <v>1307</v>
      </c>
      <c r="C1393" s="49">
        <v>0.80400000000000005</v>
      </c>
      <c r="D1393" s="9" t="s">
        <v>23</v>
      </c>
      <c r="E1393" s="119"/>
      <c r="F1393" s="31"/>
      <c r="G1393" s="31"/>
      <c r="H1393" s="210"/>
    </row>
    <row r="1394" spans="1:8" ht="20.25" customHeight="1">
      <c r="A1394" s="216">
        <f t="shared" si="119"/>
        <v>155.27999999999975</v>
      </c>
      <c r="B1394" s="45" t="s">
        <v>1282</v>
      </c>
      <c r="C1394" s="143">
        <v>4.66</v>
      </c>
      <c r="D1394" s="9" t="s">
        <v>23</v>
      </c>
      <c r="E1394" s="119"/>
      <c r="F1394" s="31"/>
      <c r="G1394" s="31"/>
      <c r="H1394" s="210"/>
    </row>
    <row r="1395" spans="1:8" ht="20.25" customHeight="1">
      <c r="A1395" s="216">
        <f t="shared" si="119"/>
        <v>155.28999999999974</v>
      </c>
      <c r="B1395" s="45" t="s">
        <v>1308</v>
      </c>
      <c r="C1395" s="49">
        <v>0.41</v>
      </c>
      <c r="D1395" s="9" t="s">
        <v>23</v>
      </c>
      <c r="E1395" s="119"/>
      <c r="F1395" s="31"/>
      <c r="G1395" s="31"/>
      <c r="H1395" s="210"/>
    </row>
    <row r="1396" spans="1:8" ht="30">
      <c r="A1396" s="216">
        <f t="shared" si="119"/>
        <v>155.29999999999973</v>
      </c>
      <c r="B1396" s="38" t="s">
        <v>503</v>
      </c>
      <c r="C1396" s="49">
        <v>3.7980499999999999</v>
      </c>
      <c r="D1396" s="9" t="s">
        <v>23</v>
      </c>
      <c r="E1396" s="119"/>
      <c r="F1396" s="31"/>
      <c r="G1396" s="31"/>
      <c r="H1396" s="210"/>
    </row>
    <row r="1397" spans="1:8" ht="20.25" customHeight="1">
      <c r="A1397" s="216">
        <f t="shared" si="119"/>
        <v>155.30999999999972</v>
      </c>
      <c r="B1397" s="117" t="s">
        <v>748</v>
      </c>
      <c r="C1397" s="49">
        <v>34.5</v>
      </c>
      <c r="D1397" s="9" t="s">
        <v>23</v>
      </c>
      <c r="E1397" s="119"/>
      <c r="F1397" s="31"/>
      <c r="G1397" s="31"/>
      <c r="H1397" s="210"/>
    </row>
    <row r="1398" spans="1:8" ht="20.25" customHeight="1">
      <c r="A1398" s="225"/>
      <c r="B1398" s="88" t="s">
        <v>420</v>
      </c>
      <c r="C1398" s="88"/>
      <c r="D1398" s="88"/>
      <c r="E1398" s="88"/>
      <c r="F1398" s="226"/>
      <c r="G1398" s="101"/>
      <c r="H1398" s="210"/>
    </row>
    <row r="1399" spans="1:8" ht="20.25" customHeight="1">
      <c r="A1399" s="215">
        <v>156</v>
      </c>
      <c r="B1399" s="18" t="s">
        <v>60</v>
      </c>
      <c r="C1399" s="49"/>
      <c r="D1399" s="9"/>
      <c r="E1399" s="18"/>
      <c r="F1399" s="18"/>
      <c r="G1399" s="18"/>
      <c r="H1399" s="210"/>
    </row>
    <row r="1400" spans="1:8" ht="20.25" customHeight="1">
      <c r="A1400" s="216">
        <f t="shared" ref="A1400:A1401" si="120">A1399+0.01</f>
        <v>156.01</v>
      </c>
      <c r="B1400" s="88" t="s">
        <v>109</v>
      </c>
      <c r="C1400" s="49">
        <v>597.71150000000011</v>
      </c>
      <c r="D1400" s="9" t="s">
        <v>61</v>
      </c>
      <c r="E1400" s="119"/>
      <c r="F1400" s="31"/>
      <c r="G1400" s="31"/>
      <c r="H1400" s="210"/>
    </row>
    <row r="1401" spans="1:8" ht="20.25" customHeight="1">
      <c r="A1401" s="216">
        <f t="shared" si="120"/>
        <v>156.01999999999998</v>
      </c>
      <c r="B1401" s="88" t="s">
        <v>1041</v>
      </c>
      <c r="C1401" s="49">
        <v>3.71</v>
      </c>
      <c r="D1401" s="9" t="s">
        <v>61</v>
      </c>
      <c r="E1401" s="21"/>
      <c r="F1401" s="31"/>
      <c r="G1401" s="31"/>
      <c r="H1401" s="210"/>
    </row>
    <row r="1402" spans="1:8" ht="20.25" customHeight="1">
      <c r="A1402" s="225"/>
      <c r="B1402" s="88" t="s">
        <v>420</v>
      </c>
      <c r="C1402" s="88"/>
      <c r="D1402" s="88"/>
      <c r="E1402" s="88"/>
      <c r="F1402" s="226"/>
      <c r="G1402" s="101"/>
      <c r="H1402" s="210"/>
    </row>
    <row r="1403" spans="1:8" ht="20.25" customHeight="1">
      <c r="A1403" s="215">
        <v>157</v>
      </c>
      <c r="B1403" s="18" t="s">
        <v>469</v>
      </c>
      <c r="C1403" s="49"/>
      <c r="D1403" s="9"/>
      <c r="E1403" s="18"/>
      <c r="F1403" s="18"/>
      <c r="G1403" s="18"/>
      <c r="H1403" s="210"/>
    </row>
    <row r="1404" spans="1:8" ht="20.25" customHeight="1">
      <c r="A1404" s="216">
        <f t="shared" ref="A1404:A1409" si="121">A1403+0.01</f>
        <v>157.01</v>
      </c>
      <c r="B1404" s="88" t="s">
        <v>603</v>
      </c>
      <c r="C1404" s="49">
        <v>820.16</v>
      </c>
      <c r="D1404" s="9" t="s">
        <v>61</v>
      </c>
      <c r="E1404" s="119"/>
      <c r="F1404" s="31"/>
      <c r="G1404" s="31"/>
      <c r="H1404" s="210"/>
    </row>
    <row r="1405" spans="1:8" ht="20.25" customHeight="1">
      <c r="A1405" s="216">
        <f t="shared" si="121"/>
        <v>157.01999999999998</v>
      </c>
      <c r="B1405" s="88" t="s">
        <v>64</v>
      </c>
      <c r="C1405" s="49">
        <v>652.07400000000007</v>
      </c>
      <c r="D1405" s="9" t="s">
        <v>61</v>
      </c>
      <c r="E1405" s="119"/>
      <c r="F1405" s="31"/>
      <c r="G1405" s="31"/>
      <c r="H1405" s="210"/>
    </row>
    <row r="1406" spans="1:8" ht="20.25" customHeight="1">
      <c r="A1406" s="216">
        <f t="shared" si="121"/>
        <v>157.02999999999997</v>
      </c>
      <c r="B1406" s="88" t="s">
        <v>65</v>
      </c>
      <c r="C1406" s="49">
        <v>285.67500000000001</v>
      </c>
      <c r="D1406" s="9" t="s">
        <v>61</v>
      </c>
      <c r="E1406" s="119"/>
      <c r="F1406" s="31"/>
      <c r="G1406" s="31"/>
      <c r="H1406" s="210"/>
    </row>
    <row r="1407" spans="1:8" ht="20.25" customHeight="1">
      <c r="A1407" s="216">
        <f t="shared" si="121"/>
        <v>157.03999999999996</v>
      </c>
      <c r="B1407" s="88" t="s">
        <v>66</v>
      </c>
      <c r="C1407" s="49">
        <v>820.16</v>
      </c>
      <c r="D1407" s="9" t="s">
        <v>61</v>
      </c>
      <c r="E1407" s="119"/>
      <c r="F1407" s="31"/>
      <c r="G1407" s="31"/>
      <c r="H1407" s="210"/>
    </row>
    <row r="1408" spans="1:8" ht="20.25" customHeight="1">
      <c r="A1408" s="216">
        <f t="shared" si="121"/>
        <v>157.04999999999995</v>
      </c>
      <c r="B1408" s="88" t="s">
        <v>650</v>
      </c>
      <c r="C1408" s="49">
        <v>1064.03</v>
      </c>
      <c r="D1408" s="9" t="s">
        <v>68</v>
      </c>
      <c r="E1408" s="119"/>
      <c r="F1408" s="31"/>
      <c r="G1408" s="31"/>
      <c r="H1408" s="210"/>
    </row>
    <row r="1409" spans="1:8" ht="20.25" customHeight="1">
      <c r="A1409" s="216">
        <f t="shared" si="121"/>
        <v>157.05999999999995</v>
      </c>
      <c r="B1409" s="116" t="s">
        <v>1042</v>
      </c>
      <c r="C1409" s="49">
        <v>87.4</v>
      </c>
      <c r="D1409" s="9" t="s">
        <v>68</v>
      </c>
      <c r="E1409" s="119"/>
      <c r="F1409" s="31"/>
      <c r="G1409" s="31"/>
      <c r="H1409" s="210"/>
    </row>
    <row r="1410" spans="1:8" ht="20.25" customHeight="1">
      <c r="A1410" s="225"/>
      <c r="B1410" s="88" t="s">
        <v>420</v>
      </c>
      <c r="C1410" s="88"/>
      <c r="D1410" s="88"/>
      <c r="E1410" s="88"/>
      <c r="F1410" s="226"/>
      <c r="G1410" s="101"/>
      <c r="H1410" s="210"/>
    </row>
    <row r="1411" spans="1:8" ht="20.25" customHeight="1">
      <c r="A1411" s="215">
        <v>158</v>
      </c>
      <c r="B1411" s="18" t="s">
        <v>470</v>
      </c>
      <c r="C1411" s="49"/>
      <c r="D1411" s="9"/>
      <c r="E1411" s="18"/>
      <c r="F1411" s="18"/>
      <c r="G1411" s="18"/>
      <c r="H1411" s="210"/>
    </row>
    <row r="1412" spans="1:8" ht="20.25" customHeight="1">
      <c r="A1412" s="444">
        <f t="shared" ref="A1412:A1415" si="122">A1411+0.01</f>
        <v>158.01</v>
      </c>
      <c r="B1412" s="435" t="s">
        <v>1200</v>
      </c>
      <c r="C1412" s="434">
        <v>34.778999999999996</v>
      </c>
      <c r="D1412" s="451" t="s">
        <v>38</v>
      </c>
      <c r="E1412" s="119"/>
      <c r="F1412" s="31"/>
      <c r="G1412" s="31"/>
      <c r="H1412" s="210"/>
    </row>
    <row r="1413" spans="1:8" ht="20.25" customHeight="1">
      <c r="A1413" s="444">
        <f t="shared" si="122"/>
        <v>158.01999999999998</v>
      </c>
      <c r="B1413" s="435" t="s">
        <v>70</v>
      </c>
      <c r="C1413" s="434">
        <v>219.53999999999996</v>
      </c>
      <c r="D1413" s="451" t="s">
        <v>61</v>
      </c>
      <c r="E1413" s="119"/>
      <c r="F1413" s="31"/>
      <c r="G1413" s="31"/>
      <c r="H1413" s="210"/>
    </row>
    <row r="1414" spans="1:8" ht="45">
      <c r="A1414" s="444">
        <f t="shared" si="122"/>
        <v>158.02999999999997</v>
      </c>
      <c r="B1414" s="435" t="s">
        <v>1201</v>
      </c>
      <c r="C1414" s="434">
        <v>125.80000000000001</v>
      </c>
      <c r="D1414" s="451" t="s">
        <v>61</v>
      </c>
      <c r="E1414" s="119"/>
      <c r="F1414" s="31"/>
      <c r="G1414" s="31"/>
      <c r="H1414" s="210"/>
    </row>
    <row r="1415" spans="1:8" ht="20.25" customHeight="1">
      <c r="A1415" s="444">
        <f t="shared" si="122"/>
        <v>158.03999999999996</v>
      </c>
      <c r="B1415" s="445" t="s">
        <v>1286</v>
      </c>
      <c r="C1415" s="434">
        <v>7.22</v>
      </c>
      <c r="D1415" s="451" t="s">
        <v>56</v>
      </c>
      <c r="E1415" s="119"/>
      <c r="F1415" s="31"/>
      <c r="G1415" s="31"/>
      <c r="H1415" s="210"/>
    </row>
    <row r="1416" spans="1:8" ht="20.25" customHeight="1">
      <c r="A1416" s="225"/>
      <c r="B1416" s="88" t="s">
        <v>420</v>
      </c>
      <c r="C1416" s="88"/>
      <c r="D1416" s="88"/>
      <c r="E1416" s="88"/>
      <c r="F1416" s="226"/>
      <c r="G1416" s="101"/>
      <c r="H1416" s="210"/>
    </row>
    <row r="1417" spans="1:8" ht="20.25" customHeight="1">
      <c r="A1417" s="215">
        <v>159</v>
      </c>
      <c r="B1417" s="18" t="s">
        <v>71</v>
      </c>
      <c r="C1417" s="49"/>
      <c r="D1417" s="9"/>
      <c r="E1417" s="18"/>
      <c r="F1417" s="18"/>
      <c r="G1417" s="18"/>
      <c r="H1417" s="210"/>
    </row>
    <row r="1418" spans="1:8" ht="60">
      <c r="A1418" s="444">
        <f t="shared" ref="A1418:A1419" si="123">A1417+0.01</f>
        <v>159.01</v>
      </c>
      <c r="B1418" s="445" t="s">
        <v>1154</v>
      </c>
      <c r="C1418" s="434">
        <v>118.29999999999998</v>
      </c>
      <c r="D1418" s="451" t="s">
        <v>61</v>
      </c>
      <c r="E1418" s="144"/>
      <c r="F1418" s="31"/>
      <c r="G1418" s="31"/>
      <c r="H1418" s="210"/>
    </row>
    <row r="1419" spans="1:8" ht="30">
      <c r="A1419" s="444">
        <f t="shared" si="123"/>
        <v>159.01999999999998</v>
      </c>
      <c r="B1419" s="445" t="s">
        <v>1202</v>
      </c>
      <c r="C1419" s="434">
        <v>8.7200000000000006</v>
      </c>
      <c r="D1419" s="451" t="s">
        <v>61</v>
      </c>
      <c r="E1419" s="141"/>
      <c r="F1419" s="31"/>
      <c r="G1419" s="31"/>
      <c r="H1419" s="210"/>
    </row>
    <row r="1420" spans="1:8" ht="20.25" customHeight="1">
      <c r="A1420" s="225"/>
      <c r="B1420" s="88" t="s">
        <v>420</v>
      </c>
      <c r="C1420" s="88"/>
      <c r="D1420" s="88"/>
      <c r="E1420" s="88"/>
      <c r="F1420" s="226"/>
      <c r="G1420" s="101"/>
      <c r="H1420" s="210"/>
    </row>
    <row r="1421" spans="1:8" ht="20.25" customHeight="1">
      <c r="A1421" s="215">
        <v>160</v>
      </c>
      <c r="B1421" s="18" t="s">
        <v>473</v>
      </c>
      <c r="C1421" s="49"/>
      <c r="D1421" s="9"/>
      <c r="E1421" s="18"/>
      <c r="F1421" s="18"/>
      <c r="G1421" s="18"/>
      <c r="H1421" s="210"/>
    </row>
    <row r="1422" spans="1:8" ht="20.25" customHeight="1">
      <c r="A1422" s="444">
        <f t="shared" ref="A1422:A1423" si="124">A1421+0.01</f>
        <v>160.01</v>
      </c>
      <c r="B1422" s="449" t="s">
        <v>1084</v>
      </c>
      <c r="C1422" s="447">
        <v>39.479999999999997</v>
      </c>
      <c r="D1422" s="454" t="s">
        <v>68</v>
      </c>
      <c r="E1422" s="141"/>
      <c r="F1422" s="31"/>
      <c r="G1422" s="31"/>
      <c r="H1422" s="210"/>
    </row>
    <row r="1423" spans="1:8" ht="20.25" customHeight="1">
      <c r="A1423" s="444">
        <f t="shared" si="124"/>
        <v>160.01999999999998</v>
      </c>
      <c r="B1423" s="449" t="s">
        <v>1085</v>
      </c>
      <c r="C1423" s="447">
        <v>18.71</v>
      </c>
      <c r="D1423" s="454" t="s">
        <v>61</v>
      </c>
      <c r="E1423" s="141"/>
      <c r="F1423" s="31"/>
      <c r="G1423" s="31"/>
      <c r="H1423" s="210"/>
    </row>
    <row r="1424" spans="1:8" ht="20.25" customHeight="1">
      <c r="A1424" s="225"/>
      <c r="B1424" s="88" t="s">
        <v>420</v>
      </c>
      <c r="C1424" s="88"/>
      <c r="D1424" s="88"/>
      <c r="E1424" s="88"/>
      <c r="F1424" s="226"/>
      <c r="G1424" s="101"/>
      <c r="H1424" s="210"/>
    </row>
    <row r="1425" spans="1:8" ht="20.25" customHeight="1">
      <c r="A1425" s="215">
        <v>161</v>
      </c>
      <c r="B1425" s="18" t="s">
        <v>1192</v>
      </c>
      <c r="C1425" s="49"/>
      <c r="D1425" s="9"/>
      <c r="E1425" s="18"/>
      <c r="F1425" s="18"/>
      <c r="G1425" s="18"/>
      <c r="H1425" s="210"/>
    </row>
    <row r="1426" spans="1:8" ht="20.25" customHeight="1">
      <c r="A1426" s="216">
        <f t="shared" ref="A1426" si="125">A1425+0.01</f>
        <v>161.01</v>
      </c>
      <c r="B1426" s="38" t="s">
        <v>75</v>
      </c>
      <c r="C1426" s="49">
        <v>40.959999999999994</v>
      </c>
      <c r="D1426" s="9" t="s">
        <v>61</v>
      </c>
      <c r="E1426" s="141"/>
      <c r="F1426" s="31"/>
      <c r="G1426" s="31"/>
      <c r="H1426" s="210"/>
    </row>
    <row r="1427" spans="1:8" ht="20.25" customHeight="1">
      <c r="A1427" s="225"/>
      <c r="B1427" s="88" t="s">
        <v>420</v>
      </c>
      <c r="C1427" s="88"/>
      <c r="D1427" s="88"/>
      <c r="E1427" s="88"/>
      <c r="F1427" s="226"/>
      <c r="G1427" s="101"/>
      <c r="H1427" s="210"/>
    </row>
    <row r="1428" spans="1:8" ht="20.25" customHeight="1">
      <c r="A1428" s="215">
        <v>162</v>
      </c>
      <c r="B1428" s="18" t="s">
        <v>76</v>
      </c>
      <c r="C1428" s="49"/>
      <c r="D1428" s="9"/>
      <c r="E1428" s="18"/>
      <c r="F1428" s="18"/>
      <c r="G1428" s="18"/>
      <c r="H1428" s="210"/>
    </row>
    <row r="1429" spans="1:8" ht="30.75">
      <c r="A1429" s="216">
        <f t="shared" ref="A1429:A1436" si="126">A1428+0.01</f>
        <v>162.01</v>
      </c>
      <c r="B1429" s="145" t="s">
        <v>1043</v>
      </c>
      <c r="C1429" s="49">
        <v>12.12</v>
      </c>
      <c r="D1429" s="49" t="s">
        <v>61</v>
      </c>
      <c r="E1429" s="141"/>
      <c r="F1429" s="31"/>
      <c r="G1429" s="31"/>
      <c r="H1429" s="210"/>
    </row>
    <row r="1430" spans="1:8" ht="30.75">
      <c r="A1430" s="216">
        <f t="shared" si="126"/>
        <v>162.01999999999998</v>
      </c>
      <c r="B1430" s="145" t="s">
        <v>1044</v>
      </c>
      <c r="C1430" s="49">
        <v>6</v>
      </c>
      <c r="D1430" s="49" t="s">
        <v>61</v>
      </c>
      <c r="E1430" s="141"/>
      <c r="F1430" s="31"/>
      <c r="G1430" s="31"/>
      <c r="H1430" s="210"/>
    </row>
    <row r="1431" spans="1:8" ht="30.75" thickBot="1">
      <c r="A1431" s="260">
        <f t="shared" si="126"/>
        <v>162.02999999999997</v>
      </c>
      <c r="B1431" s="316" t="s">
        <v>660</v>
      </c>
      <c r="C1431" s="263">
        <v>4.8</v>
      </c>
      <c r="D1431" s="263" t="s">
        <v>61</v>
      </c>
      <c r="E1431" s="317"/>
      <c r="F1431" s="265"/>
      <c r="G1431" s="265"/>
      <c r="H1431" s="266"/>
    </row>
    <row r="1432" spans="1:8" ht="30">
      <c r="A1432" s="267">
        <f t="shared" si="126"/>
        <v>162.03999999999996</v>
      </c>
      <c r="B1432" s="318" t="s">
        <v>661</v>
      </c>
      <c r="C1432" s="270">
        <v>24.479999999999997</v>
      </c>
      <c r="D1432" s="270" t="s">
        <v>61</v>
      </c>
      <c r="E1432" s="365"/>
      <c r="F1432" s="272"/>
      <c r="G1432" s="272"/>
      <c r="H1432" s="273"/>
    </row>
    <row r="1433" spans="1:8" ht="30">
      <c r="A1433" s="216">
        <f t="shared" si="126"/>
        <v>162.04999999999995</v>
      </c>
      <c r="B1433" s="142" t="s">
        <v>1045</v>
      </c>
      <c r="C1433" s="49">
        <v>63.839999999999989</v>
      </c>
      <c r="D1433" s="49" t="s">
        <v>61</v>
      </c>
      <c r="E1433" s="364"/>
      <c r="F1433" s="31"/>
      <c r="G1433" s="31"/>
      <c r="H1433" s="210"/>
    </row>
    <row r="1434" spans="1:8" ht="30">
      <c r="A1434" s="216">
        <f t="shared" si="126"/>
        <v>162.05999999999995</v>
      </c>
      <c r="B1434" s="142" t="s">
        <v>1046</v>
      </c>
      <c r="C1434" s="49">
        <v>2.52</v>
      </c>
      <c r="D1434" s="49" t="s">
        <v>61</v>
      </c>
      <c r="E1434" s="141"/>
      <c r="F1434" s="31"/>
      <c r="G1434" s="31"/>
      <c r="H1434" s="210"/>
    </row>
    <row r="1435" spans="1:8" ht="15.75">
      <c r="A1435" s="216">
        <f t="shared" si="126"/>
        <v>162.06999999999994</v>
      </c>
      <c r="B1435" s="142" t="s">
        <v>663</v>
      </c>
      <c r="C1435" s="49">
        <v>3</v>
      </c>
      <c r="D1435" s="49" t="s">
        <v>904</v>
      </c>
      <c r="E1435" s="141"/>
      <c r="F1435" s="31"/>
      <c r="G1435" s="31"/>
      <c r="H1435" s="210"/>
    </row>
    <row r="1436" spans="1:8" ht="15.75">
      <c r="A1436" s="216">
        <f t="shared" si="126"/>
        <v>162.07999999999993</v>
      </c>
      <c r="B1436" s="142" t="s">
        <v>664</v>
      </c>
      <c r="C1436" s="49">
        <v>3</v>
      </c>
      <c r="D1436" s="49" t="s">
        <v>904</v>
      </c>
      <c r="E1436" s="141"/>
      <c r="F1436" s="31"/>
      <c r="G1436" s="31"/>
      <c r="H1436" s="210"/>
    </row>
    <row r="1437" spans="1:8" ht="20.25" customHeight="1">
      <c r="A1437" s="225"/>
      <c r="B1437" s="88" t="s">
        <v>420</v>
      </c>
      <c r="C1437" s="88"/>
      <c r="D1437" s="88"/>
      <c r="E1437" s="88"/>
      <c r="F1437" s="226"/>
      <c r="G1437" s="101"/>
      <c r="H1437" s="210"/>
    </row>
    <row r="1438" spans="1:8" ht="20.25" customHeight="1">
      <c r="A1438" s="215">
        <v>163</v>
      </c>
      <c r="B1438" s="18" t="s">
        <v>78</v>
      </c>
      <c r="C1438" s="49"/>
      <c r="D1438" s="9"/>
      <c r="E1438" s="18"/>
      <c r="F1438" s="18"/>
      <c r="G1438" s="18"/>
      <c r="H1438" s="210"/>
    </row>
    <row r="1439" spans="1:8" ht="45">
      <c r="A1439" s="216">
        <f t="shared" ref="A1439:A1444" si="127">A1438+0.01</f>
        <v>163.01</v>
      </c>
      <c r="B1439" s="113" t="s">
        <v>1287</v>
      </c>
      <c r="C1439" s="49">
        <v>31.488</v>
      </c>
      <c r="D1439" s="9" t="s">
        <v>81</v>
      </c>
      <c r="E1439" s="141"/>
      <c r="F1439" s="31"/>
      <c r="G1439" s="18"/>
      <c r="H1439" s="210"/>
    </row>
    <row r="1440" spans="1:8" ht="45">
      <c r="A1440" s="216">
        <f t="shared" si="127"/>
        <v>163.01999999999998</v>
      </c>
      <c r="B1440" s="113" t="s">
        <v>1287</v>
      </c>
      <c r="C1440" s="49">
        <v>31.488</v>
      </c>
      <c r="D1440" s="9" t="s">
        <v>81</v>
      </c>
      <c r="E1440" s="141"/>
      <c r="F1440" s="31"/>
      <c r="G1440" s="18"/>
      <c r="H1440" s="210"/>
    </row>
    <row r="1441" spans="1:8" ht="30">
      <c r="A1441" s="444">
        <f t="shared" si="127"/>
        <v>163.02999999999997</v>
      </c>
      <c r="B1441" s="453" t="s">
        <v>1309</v>
      </c>
      <c r="C1441" s="434">
        <v>8.1199999999999992</v>
      </c>
      <c r="D1441" s="451" t="s">
        <v>61</v>
      </c>
      <c r="E1441" s="141"/>
      <c r="F1441" s="31"/>
      <c r="G1441" s="18"/>
      <c r="H1441" s="210"/>
    </row>
    <row r="1442" spans="1:8" ht="30">
      <c r="A1442" s="444">
        <f t="shared" si="127"/>
        <v>163.03999999999996</v>
      </c>
      <c r="B1442" s="453" t="s">
        <v>1289</v>
      </c>
      <c r="C1442" s="434">
        <v>0.36</v>
      </c>
      <c r="D1442" s="451" t="s">
        <v>61</v>
      </c>
      <c r="E1442" s="141"/>
      <c r="F1442" s="31"/>
      <c r="G1442" s="18"/>
      <c r="H1442" s="210"/>
    </row>
    <row r="1443" spans="1:8" ht="30">
      <c r="A1443" s="444">
        <f t="shared" si="127"/>
        <v>163.04999999999995</v>
      </c>
      <c r="B1443" s="453" t="s">
        <v>1310</v>
      </c>
      <c r="C1443" s="434">
        <v>0.97999999999999987</v>
      </c>
      <c r="D1443" s="451" t="s">
        <v>61</v>
      </c>
      <c r="E1443" s="141"/>
      <c r="F1443" s="31"/>
      <c r="G1443" s="18"/>
      <c r="H1443" s="210"/>
    </row>
    <row r="1444" spans="1:8" ht="15.75">
      <c r="A1444" s="216">
        <f t="shared" si="127"/>
        <v>163.05999999999995</v>
      </c>
      <c r="B1444" s="142" t="s">
        <v>1311</v>
      </c>
      <c r="C1444" s="49">
        <v>15.864999999999998</v>
      </c>
      <c r="D1444" s="9" t="s">
        <v>61</v>
      </c>
      <c r="E1444" s="141"/>
      <c r="F1444" s="31"/>
      <c r="G1444" s="31"/>
      <c r="H1444" s="210"/>
    </row>
    <row r="1445" spans="1:8" ht="20.25" customHeight="1">
      <c r="A1445" s="225"/>
      <c r="B1445" s="88" t="s">
        <v>420</v>
      </c>
      <c r="C1445" s="88"/>
      <c r="D1445" s="88"/>
      <c r="E1445" s="88"/>
      <c r="F1445" s="226"/>
      <c r="G1445" s="101"/>
      <c r="H1445" s="210"/>
    </row>
    <row r="1446" spans="1:8" ht="20.25" customHeight="1">
      <c r="A1446" s="215">
        <v>164</v>
      </c>
      <c r="B1446" s="18" t="s">
        <v>82</v>
      </c>
      <c r="C1446" s="49"/>
      <c r="D1446" s="9"/>
      <c r="E1446" s="18"/>
      <c r="F1446" s="18"/>
      <c r="G1446" s="18"/>
      <c r="H1446" s="210"/>
    </row>
    <row r="1447" spans="1:8" ht="20.25" customHeight="1">
      <c r="A1447" s="216">
        <f t="shared" ref="A1447:A1450" si="128">A1446+0.01</f>
        <v>164.01</v>
      </c>
      <c r="B1447" s="88" t="s">
        <v>174</v>
      </c>
      <c r="C1447" s="49">
        <v>1685.7645000000002</v>
      </c>
      <c r="D1447" s="9" t="s">
        <v>11</v>
      </c>
      <c r="E1447" s="141"/>
      <c r="F1447" s="31"/>
      <c r="G1447" s="31"/>
      <c r="H1447" s="210"/>
    </row>
    <row r="1448" spans="1:8" ht="20.25" customHeight="1">
      <c r="A1448" s="444">
        <f t="shared" si="128"/>
        <v>164.01999999999998</v>
      </c>
      <c r="B1448" s="432" t="s">
        <v>84</v>
      </c>
      <c r="C1448" s="434">
        <v>1288.8240000000001</v>
      </c>
      <c r="D1448" s="451" t="s">
        <v>11</v>
      </c>
      <c r="E1448" s="141"/>
      <c r="F1448" s="31"/>
      <c r="G1448" s="31"/>
      <c r="H1448" s="210"/>
    </row>
    <row r="1449" spans="1:8" ht="20.25" customHeight="1">
      <c r="A1449" s="216">
        <f t="shared" si="128"/>
        <v>164.02999999999997</v>
      </c>
      <c r="B1449" s="88" t="s">
        <v>85</v>
      </c>
      <c r="C1449" s="49">
        <v>396.94050000000004</v>
      </c>
      <c r="D1449" s="9" t="s">
        <v>11</v>
      </c>
      <c r="E1449" s="141"/>
      <c r="F1449" s="31"/>
      <c r="G1449" s="31"/>
      <c r="H1449" s="210"/>
    </row>
    <row r="1450" spans="1:8" ht="20.25" customHeight="1">
      <c r="A1450" s="216">
        <f t="shared" si="128"/>
        <v>164.03999999999996</v>
      </c>
      <c r="B1450" s="88" t="s">
        <v>86</v>
      </c>
      <c r="C1450" s="49">
        <v>152.19999999999999</v>
      </c>
      <c r="D1450" s="9" t="s">
        <v>11</v>
      </c>
      <c r="E1450" s="141"/>
      <c r="F1450" s="31"/>
      <c r="G1450" s="31"/>
      <c r="H1450" s="210"/>
    </row>
    <row r="1451" spans="1:8" ht="20.25" customHeight="1">
      <c r="A1451" s="225"/>
      <c r="B1451" s="88" t="s">
        <v>420</v>
      </c>
      <c r="C1451" s="88"/>
      <c r="D1451" s="88"/>
      <c r="E1451" s="88"/>
      <c r="F1451" s="226"/>
      <c r="G1451" s="101"/>
      <c r="H1451" s="210"/>
    </row>
    <row r="1452" spans="1:8" ht="20.25" customHeight="1">
      <c r="A1452" s="215">
        <v>165</v>
      </c>
      <c r="B1452" s="18" t="s">
        <v>87</v>
      </c>
      <c r="C1452" s="49"/>
      <c r="D1452" s="9"/>
      <c r="E1452" s="18"/>
      <c r="F1452" s="18"/>
      <c r="G1452" s="18"/>
      <c r="H1452" s="210"/>
    </row>
    <row r="1453" spans="1:8" ht="20.25" customHeight="1">
      <c r="A1453" s="216">
        <f t="shared" ref="A1453:A1455" si="129">A1452+0.01</f>
        <v>165.01</v>
      </c>
      <c r="B1453" s="88" t="s">
        <v>672</v>
      </c>
      <c r="C1453" s="49">
        <v>1</v>
      </c>
      <c r="D1453" s="9" t="s">
        <v>608</v>
      </c>
      <c r="E1453" s="141"/>
      <c r="F1453" s="31"/>
      <c r="G1453" s="31"/>
      <c r="H1453" s="210"/>
    </row>
    <row r="1454" spans="1:8" ht="30">
      <c r="A1454" s="216">
        <f t="shared" si="129"/>
        <v>165.01999999999998</v>
      </c>
      <c r="B1454" s="117" t="s">
        <v>1197</v>
      </c>
      <c r="C1454" s="49">
        <v>329</v>
      </c>
      <c r="D1454" s="9" t="s">
        <v>91</v>
      </c>
      <c r="E1454" s="141"/>
      <c r="F1454" s="31"/>
      <c r="G1454" s="31"/>
      <c r="H1454" s="210"/>
    </row>
    <row r="1455" spans="1:8" ht="20.25" customHeight="1">
      <c r="A1455" s="216">
        <f t="shared" si="129"/>
        <v>165.02999999999997</v>
      </c>
      <c r="B1455" s="117" t="s">
        <v>747</v>
      </c>
      <c r="C1455" s="49">
        <v>16.649999999999999</v>
      </c>
      <c r="D1455" s="9" t="s">
        <v>11</v>
      </c>
      <c r="E1455" s="141"/>
      <c r="F1455" s="31"/>
      <c r="G1455" s="31"/>
      <c r="H1455" s="210"/>
    </row>
    <row r="1456" spans="1:8" ht="20.25" customHeight="1">
      <c r="A1456" s="225"/>
      <c r="B1456" s="88" t="s">
        <v>420</v>
      </c>
      <c r="C1456" s="88"/>
      <c r="D1456" s="88"/>
      <c r="E1456" s="88"/>
      <c r="F1456" s="226"/>
      <c r="G1456" s="101"/>
      <c r="H1456" s="210"/>
    </row>
    <row r="1457" spans="1:8" ht="20.25" customHeight="1">
      <c r="A1457" s="227"/>
      <c r="B1457" s="88"/>
      <c r="C1457" s="49"/>
      <c r="D1457" s="9"/>
      <c r="E1457" s="18"/>
      <c r="F1457" s="18"/>
      <c r="G1457" s="18"/>
      <c r="H1457" s="210"/>
    </row>
    <row r="1458" spans="1:8" ht="20.25" customHeight="1">
      <c r="A1458" s="225"/>
      <c r="B1458" s="18" t="s">
        <v>691</v>
      </c>
      <c r="C1458" s="18"/>
      <c r="D1458" s="18"/>
      <c r="E1458" s="18"/>
      <c r="F1458" s="226"/>
      <c r="G1458" s="101"/>
      <c r="H1458" s="210"/>
    </row>
    <row r="1459" spans="1:8" ht="20.25" customHeight="1">
      <c r="A1459" s="225"/>
      <c r="B1459" s="18"/>
      <c r="C1459" s="18"/>
      <c r="D1459" s="18"/>
      <c r="E1459" s="18"/>
      <c r="F1459" s="101"/>
      <c r="G1459" s="101"/>
      <c r="H1459" s="210"/>
    </row>
    <row r="1460" spans="1:8" ht="20.25" customHeight="1">
      <c r="A1460" s="227"/>
      <c r="B1460" s="18" t="s">
        <v>750</v>
      </c>
      <c r="C1460" s="49"/>
      <c r="D1460" s="9" t="s">
        <v>15</v>
      </c>
      <c r="E1460" s="18"/>
      <c r="F1460" s="18"/>
      <c r="G1460" s="18"/>
      <c r="H1460" s="210"/>
    </row>
    <row r="1461" spans="1:8" ht="20.25" customHeight="1">
      <c r="A1461" s="215">
        <v>166</v>
      </c>
      <c r="B1461" s="18" t="s">
        <v>440</v>
      </c>
      <c r="C1461" s="49"/>
      <c r="D1461" s="9" t="s">
        <v>15</v>
      </c>
      <c r="E1461" s="18"/>
      <c r="F1461" s="18"/>
      <c r="G1461" s="18"/>
      <c r="H1461" s="210"/>
    </row>
    <row r="1462" spans="1:8" ht="20.25" customHeight="1">
      <c r="A1462" s="216">
        <f t="shared" ref="A1462:A1471" si="130">A1461+0.01</f>
        <v>166.01</v>
      </c>
      <c r="B1462" s="45" t="s">
        <v>732</v>
      </c>
      <c r="C1462" s="49">
        <v>1.64</v>
      </c>
      <c r="D1462" s="9" t="s">
        <v>38</v>
      </c>
      <c r="E1462" s="141"/>
      <c r="F1462" s="31"/>
      <c r="G1462" s="31"/>
      <c r="H1462" s="210"/>
    </row>
    <row r="1463" spans="1:8" ht="20.25" customHeight="1">
      <c r="A1463" s="216">
        <f t="shared" si="130"/>
        <v>166.01999999999998</v>
      </c>
      <c r="B1463" s="45" t="s">
        <v>733</v>
      </c>
      <c r="C1463" s="49">
        <v>0.41</v>
      </c>
      <c r="D1463" s="9" t="s">
        <v>38</v>
      </c>
      <c r="E1463" s="141"/>
      <c r="F1463" s="31"/>
      <c r="G1463" s="31"/>
      <c r="H1463" s="210"/>
    </row>
    <row r="1464" spans="1:8" ht="20.25" customHeight="1">
      <c r="A1464" s="216">
        <f t="shared" si="130"/>
        <v>166.02999999999997</v>
      </c>
      <c r="B1464" s="114" t="s">
        <v>1312</v>
      </c>
      <c r="C1464" s="49">
        <v>0.61799999999999999</v>
      </c>
      <c r="D1464" s="9" t="s">
        <v>38</v>
      </c>
      <c r="E1464" s="141"/>
      <c r="F1464" s="31"/>
      <c r="G1464" s="31"/>
      <c r="H1464" s="210"/>
    </row>
    <row r="1465" spans="1:8" ht="20.25" customHeight="1">
      <c r="A1465" s="216">
        <f t="shared" si="130"/>
        <v>166.03999999999996</v>
      </c>
      <c r="B1465" s="114" t="s">
        <v>1313</v>
      </c>
      <c r="C1465" s="49">
        <v>0.64800000000000002</v>
      </c>
      <c r="D1465" s="9" t="s">
        <v>23</v>
      </c>
      <c r="E1465" s="141"/>
      <c r="F1465" s="31"/>
      <c r="G1465" s="31"/>
      <c r="H1465" s="210"/>
    </row>
    <row r="1466" spans="1:8" ht="20.25" customHeight="1">
      <c r="A1466" s="216">
        <f t="shared" si="130"/>
        <v>166.04999999999995</v>
      </c>
      <c r="B1466" s="114" t="s">
        <v>1314</v>
      </c>
      <c r="C1466" s="49">
        <v>0.63600000000000001</v>
      </c>
      <c r="D1466" s="9" t="s">
        <v>23</v>
      </c>
      <c r="E1466" s="141"/>
      <c r="F1466" s="31"/>
      <c r="G1466" s="31"/>
      <c r="H1466" s="210"/>
    </row>
    <row r="1467" spans="1:8" ht="20.25" customHeight="1">
      <c r="A1467" s="216">
        <f t="shared" si="130"/>
        <v>166.05999999999995</v>
      </c>
      <c r="B1467" s="114" t="s">
        <v>1315</v>
      </c>
      <c r="C1467" s="49">
        <v>0.59160000000000001</v>
      </c>
      <c r="D1467" s="9" t="s">
        <v>23</v>
      </c>
      <c r="E1467" s="141"/>
      <c r="F1467" s="31"/>
      <c r="G1467" s="31"/>
      <c r="H1467" s="210"/>
    </row>
    <row r="1468" spans="1:8" ht="30">
      <c r="A1468" s="216">
        <f t="shared" si="130"/>
        <v>166.06999999999994</v>
      </c>
      <c r="B1468" s="113" t="s">
        <v>1107</v>
      </c>
      <c r="C1468" s="49">
        <v>5.1859999999999999</v>
      </c>
      <c r="D1468" s="9" t="s">
        <v>38</v>
      </c>
      <c r="E1468" s="141"/>
      <c r="F1468" s="31"/>
      <c r="G1468" s="31"/>
      <c r="H1468" s="210"/>
    </row>
    <row r="1469" spans="1:8" ht="30">
      <c r="A1469" s="216">
        <f t="shared" si="130"/>
        <v>166.07999999999993</v>
      </c>
      <c r="B1469" s="113" t="s">
        <v>1108</v>
      </c>
      <c r="C1469" s="49">
        <f>0.83*3</f>
        <v>2.4899999999999998</v>
      </c>
      <c r="D1469" s="9" t="s">
        <v>38</v>
      </c>
      <c r="E1469" s="141"/>
      <c r="F1469" s="31"/>
      <c r="G1469" s="31"/>
      <c r="H1469" s="210"/>
    </row>
    <row r="1470" spans="1:8" ht="30">
      <c r="A1470" s="216">
        <f t="shared" si="130"/>
        <v>166.08999999999992</v>
      </c>
      <c r="B1470" s="113" t="s">
        <v>1316</v>
      </c>
      <c r="C1470" s="49">
        <v>2.63</v>
      </c>
      <c r="D1470" s="9" t="s">
        <v>23</v>
      </c>
      <c r="E1470" s="141"/>
      <c r="F1470" s="31"/>
      <c r="G1470" s="31"/>
      <c r="H1470" s="210"/>
    </row>
    <row r="1471" spans="1:8" ht="30">
      <c r="A1471" s="216">
        <f t="shared" si="130"/>
        <v>166.09999999999991</v>
      </c>
      <c r="B1471" s="113" t="s">
        <v>1317</v>
      </c>
      <c r="C1471" s="49">
        <f>1.6*3</f>
        <v>4.8000000000000007</v>
      </c>
      <c r="D1471" s="9" t="s">
        <v>23</v>
      </c>
      <c r="E1471" s="141"/>
      <c r="F1471" s="31"/>
      <c r="G1471" s="31"/>
      <c r="H1471" s="210"/>
    </row>
    <row r="1472" spans="1:8" ht="20.25" customHeight="1">
      <c r="A1472" s="225"/>
      <c r="B1472" s="88" t="s">
        <v>420</v>
      </c>
      <c r="C1472" s="88"/>
      <c r="D1472" s="88"/>
      <c r="E1472" s="88"/>
      <c r="F1472" s="226"/>
      <c r="G1472" s="101"/>
      <c r="H1472" s="210"/>
    </row>
    <row r="1473" spans="1:8" ht="20.25" customHeight="1">
      <c r="A1473" s="215">
        <v>167</v>
      </c>
      <c r="B1473" s="18" t="s">
        <v>60</v>
      </c>
      <c r="C1473" s="49"/>
      <c r="D1473" s="9" t="s">
        <v>15</v>
      </c>
      <c r="E1473" s="18"/>
      <c r="F1473" s="18"/>
      <c r="G1473" s="18"/>
      <c r="H1473" s="210"/>
    </row>
    <row r="1474" spans="1:8" ht="20.25" customHeight="1">
      <c r="A1474" s="216">
        <f t="shared" ref="A1474:A1476" si="131">A1473+0.01</f>
        <v>167.01</v>
      </c>
      <c r="B1474" s="88" t="s">
        <v>670</v>
      </c>
      <c r="C1474" s="49">
        <v>7.92</v>
      </c>
      <c r="D1474" s="9" t="s">
        <v>61</v>
      </c>
      <c r="E1474" s="77"/>
      <c r="F1474" s="31"/>
      <c r="G1474" s="31"/>
      <c r="H1474" s="210"/>
    </row>
    <row r="1475" spans="1:8" ht="20.25" customHeight="1">
      <c r="A1475" s="216">
        <f t="shared" si="131"/>
        <v>167.01999999999998</v>
      </c>
      <c r="B1475" s="88" t="s">
        <v>1105</v>
      </c>
      <c r="C1475" s="49">
        <v>13.882</v>
      </c>
      <c r="D1475" s="9" t="s">
        <v>11</v>
      </c>
      <c r="E1475" s="77"/>
      <c r="F1475" s="31"/>
      <c r="G1475" s="31"/>
      <c r="H1475" s="210"/>
    </row>
    <row r="1476" spans="1:8" ht="20.25" customHeight="1">
      <c r="A1476" s="216">
        <f t="shared" si="131"/>
        <v>167.02999999999997</v>
      </c>
      <c r="B1476" s="88" t="s">
        <v>1106</v>
      </c>
      <c r="C1476" s="49">
        <v>113.87549999999997</v>
      </c>
      <c r="D1476" s="9" t="s">
        <v>11</v>
      </c>
      <c r="E1476" s="77"/>
      <c r="F1476" s="31"/>
      <c r="G1476" s="31"/>
      <c r="H1476" s="210"/>
    </row>
    <row r="1477" spans="1:8" ht="20.25" customHeight="1">
      <c r="A1477" s="225"/>
      <c r="B1477" s="88" t="s">
        <v>420</v>
      </c>
      <c r="C1477" s="88"/>
      <c r="D1477" s="88"/>
      <c r="E1477" s="88"/>
      <c r="F1477" s="226"/>
      <c r="G1477" s="101"/>
      <c r="H1477" s="210"/>
    </row>
    <row r="1478" spans="1:8" ht="20.25" customHeight="1">
      <c r="A1478" s="215">
        <v>168</v>
      </c>
      <c r="B1478" s="18" t="s">
        <v>469</v>
      </c>
      <c r="C1478" s="49"/>
      <c r="D1478" s="9" t="s">
        <v>15</v>
      </c>
      <c r="E1478" s="18"/>
      <c r="F1478" s="18"/>
      <c r="G1478" s="18"/>
      <c r="H1478" s="210"/>
    </row>
    <row r="1479" spans="1:8" ht="20.25" customHeight="1">
      <c r="A1479" s="216">
        <f t="shared" ref="A1479:A1483" si="132">A1478+0.01</f>
        <v>168.01</v>
      </c>
      <c r="B1479" s="88" t="s">
        <v>603</v>
      </c>
      <c r="C1479" s="49">
        <v>447.20000000000005</v>
      </c>
      <c r="D1479" s="9" t="s">
        <v>61</v>
      </c>
      <c r="E1479" s="141"/>
      <c r="F1479" s="31"/>
      <c r="G1479" s="31"/>
      <c r="H1479" s="210"/>
    </row>
    <row r="1480" spans="1:8" ht="20.25" customHeight="1" thickBot="1">
      <c r="A1480" s="260">
        <f t="shared" si="132"/>
        <v>168.01999999999998</v>
      </c>
      <c r="B1480" s="261" t="s">
        <v>678</v>
      </c>
      <c r="C1480" s="263">
        <v>242.90299999999996</v>
      </c>
      <c r="D1480" s="279" t="s">
        <v>61</v>
      </c>
      <c r="E1480" s="317"/>
      <c r="F1480" s="265"/>
      <c r="G1480" s="265"/>
      <c r="H1480" s="266"/>
    </row>
    <row r="1481" spans="1:8" ht="20.25" customHeight="1">
      <c r="A1481" s="267">
        <f t="shared" si="132"/>
        <v>168.02999999999997</v>
      </c>
      <c r="B1481" s="268" t="s">
        <v>679</v>
      </c>
      <c r="C1481" s="270">
        <v>59.022999999999975</v>
      </c>
      <c r="D1481" s="285" t="s">
        <v>61</v>
      </c>
      <c r="E1481" s="365"/>
      <c r="F1481" s="272"/>
      <c r="G1481" s="272"/>
      <c r="H1481" s="273"/>
    </row>
    <row r="1482" spans="1:8" ht="20.25" customHeight="1">
      <c r="A1482" s="216">
        <f t="shared" si="132"/>
        <v>168.03999999999996</v>
      </c>
      <c r="B1482" s="88" t="s">
        <v>115</v>
      </c>
      <c r="C1482" s="49">
        <v>447.20000000000005</v>
      </c>
      <c r="D1482" s="9" t="s">
        <v>61</v>
      </c>
      <c r="E1482" s="364"/>
      <c r="F1482" s="31"/>
      <c r="G1482" s="31"/>
      <c r="H1482" s="210"/>
    </row>
    <row r="1483" spans="1:8" ht="20.25" customHeight="1">
      <c r="A1483" s="216">
        <f t="shared" si="132"/>
        <v>168.04999999999995</v>
      </c>
      <c r="B1483" s="88" t="s">
        <v>650</v>
      </c>
      <c r="C1483" s="49">
        <v>692.36</v>
      </c>
      <c r="D1483" s="9" t="s">
        <v>68</v>
      </c>
      <c r="E1483" s="141"/>
      <c r="F1483" s="31"/>
      <c r="G1483" s="31"/>
      <c r="H1483" s="210"/>
    </row>
    <row r="1484" spans="1:8" ht="20.25" customHeight="1">
      <c r="A1484" s="225"/>
      <c r="B1484" s="88" t="s">
        <v>420</v>
      </c>
      <c r="C1484" s="88"/>
      <c r="D1484" s="88"/>
      <c r="E1484" s="88"/>
      <c r="F1484" s="226"/>
      <c r="G1484" s="101"/>
      <c r="H1484" s="210"/>
    </row>
    <row r="1485" spans="1:8" ht="20.25" customHeight="1">
      <c r="A1485" s="215">
        <v>169</v>
      </c>
      <c r="B1485" s="18" t="s">
        <v>76</v>
      </c>
      <c r="C1485" s="49"/>
      <c r="D1485" s="9" t="s">
        <v>15</v>
      </c>
      <c r="E1485" s="18"/>
      <c r="F1485" s="18"/>
      <c r="G1485" s="18"/>
      <c r="H1485" s="210"/>
    </row>
    <row r="1486" spans="1:8" ht="20.25" customHeight="1">
      <c r="A1486" s="216">
        <f t="shared" ref="A1486" si="133">A1485+0.01</f>
        <v>169.01</v>
      </c>
      <c r="B1486" s="88" t="s">
        <v>681</v>
      </c>
      <c r="C1486" s="49">
        <v>2</v>
      </c>
      <c r="D1486" s="9" t="s">
        <v>229</v>
      </c>
      <c r="E1486" s="141"/>
      <c r="F1486" s="31"/>
      <c r="G1486" s="31"/>
      <c r="H1486" s="210"/>
    </row>
    <row r="1487" spans="1:8" ht="20.25" customHeight="1">
      <c r="A1487" s="225"/>
      <c r="B1487" s="88" t="s">
        <v>420</v>
      </c>
      <c r="C1487" s="88"/>
      <c r="D1487" s="88"/>
      <c r="E1487" s="88"/>
      <c r="F1487" s="226"/>
      <c r="G1487" s="101"/>
      <c r="H1487" s="210"/>
    </row>
    <row r="1488" spans="1:8" ht="20.25" customHeight="1">
      <c r="A1488" s="215">
        <v>170</v>
      </c>
      <c r="B1488" s="18" t="s">
        <v>78</v>
      </c>
      <c r="C1488" s="49"/>
      <c r="D1488" s="9"/>
      <c r="E1488" s="18"/>
      <c r="F1488" s="18"/>
      <c r="G1488" s="18"/>
      <c r="H1488" s="210"/>
    </row>
    <row r="1489" spans="1:8" ht="20.25" customHeight="1">
      <c r="A1489" s="444">
        <f t="shared" ref="A1489:A1491" si="134">A1488+0.01</f>
        <v>170.01</v>
      </c>
      <c r="B1489" s="453" t="s">
        <v>1318</v>
      </c>
      <c r="C1489" s="434">
        <v>2.75</v>
      </c>
      <c r="D1489" s="451" t="s">
        <v>11</v>
      </c>
      <c r="E1489" s="119"/>
      <c r="F1489" s="31"/>
      <c r="G1489" s="31"/>
      <c r="H1489" s="210"/>
    </row>
    <row r="1490" spans="1:8" ht="20.25" customHeight="1">
      <c r="A1490" s="444">
        <f t="shared" si="134"/>
        <v>170.01999999999998</v>
      </c>
      <c r="B1490" s="455" t="s">
        <v>1319</v>
      </c>
      <c r="C1490" s="434">
        <v>2.0350000000000001</v>
      </c>
      <c r="D1490" s="451" t="s">
        <v>11</v>
      </c>
      <c r="E1490" s="119"/>
      <c r="F1490" s="31"/>
      <c r="G1490" s="31"/>
      <c r="H1490" s="210"/>
    </row>
    <row r="1491" spans="1:8" ht="20.25" customHeight="1">
      <c r="A1491" s="444">
        <f t="shared" si="134"/>
        <v>170.02999999999997</v>
      </c>
      <c r="B1491" s="453" t="s">
        <v>1320</v>
      </c>
      <c r="C1491" s="434">
        <v>1.32</v>
      </c>
      <c r="D1491" s="451" t="s">
        <v>11</v>
      </c>
      <c r="E1491" s="119"/>
      <c r="F1491" s="31"/>
      <c r="G1491" s="31"/>
      <c r="H1491" s="210"/>
    </row>
    <row r="1492" spans="1:8" ht="20.25" customHeight="1">
      <c r="A1492" s="225"/>
      <c r="B1492" s="88" t="s">
        <v>420</v>
      </c>
      <c r="C1492" s="88"/>
      <c r="D1492" s="88"/>
      <c r="E1492" s="88"/>
      <c r="F1492" s="226"/>
      <c r="G1492" s="101"/>
      <c r="H1492" s="210"/>
    </row>
    <row r="1493" spans="1:8" ht="20.25" customHeight="1">
      <c r="A1493" s="215">
        <v>171</v>
      </c>
      <c r="B1493" s="18" t="s">
        <v>82</v>
      </c>
      <c r="C1493" s="49"/>
      <c r="D1493" s="9" t="s">
        <v>15</v>
      </c>
      <c r="E1493" s="18"/>
      <c r="F1493" s="18"/>
      <c r="G1493" s="18"/>
      <c r="H1493" s="210"/>
    </row>
    <row r="1494" spans="1:8" ht="20.25" customHeight="1">
      <c r="A1494" s="216">
        <f t="shared" ref="A1494:A1496" si="135">A1493+0.01</f>
        <v>171.01</v>
      </c>
      <c r="B1494" s="88" t="s">
        <v>174</v>
      </c>
      <c r="C1494" s="49">
        <v>805.90599999999995</v>
      </c>
      <c r="D1494" s="9" t="s">
        <v>11</v>
      </c>
      <c r="E1494" s="119"/>
      <c r="F1494" s="31"/>
      <c r="G1494" s="31"/>
      <c r="H1494" s="210"/>
    </row>
    <row r="1495" spans="1:8" ht="20.25" customHeight="1">
      <c r="A1495" s="444">
        <f t="shared" si="135"/>
        <v>171.01999999999998</v>
      </c>
      <c r="B1495" s="432" t="s">
        <v>84</v>
      </c>
      <c r="C1495" s="434">
        <v>718.49300000000005</v>
      </c>
      <c r="D1495" s="451" t="s">
        <v>11</v>
      </c>
      <c r="E1495" s="119"/>
      <c r="F1495" s="31"/>
      <c r="G1495" s="31"/>
      <c r="H1495" s="210"/>
    </row>
    <row r="1496" spans="1:8" ht="20.25" customHeight="1">
      <c r="A1496" s="216">
        <f t="shared" si="135"/>
        <v>171.02999999999997</v>
      </c>
      <c r="B1496" s="88" t="s">
        <v>85</v>
      </c>
      <c r="C1496" s="49">
        <v>87.412999999999982</v>
      </c>
      <c r="D1496" s="9" t="s">
        <v>11</v>
      </c>
      <c r="E1496" s="119"/>
      <c r="F1496" s="31"/>
      <c r="G1496" s="31"/>
      <c r="H1496" s="210"/>
    </row>
    <row r="1497" spans="1:8" ht="20.25" customHeight="1">
      <c r="A1497" s="225"/>
      <c r="B1497" s="88" t="s">
        <v>420</v>
      </c>
      <c r="C1497" s="88"/>
      <c r="D1497" s="88"/>
      <c r="E1497" s="88"/>
      <c r="F1497" s="226"/>
      <c r="G1497" s="101"/>
      <c r="H1497" s="210"/>
    </row>
    <row r="1498" spans="1:8" ht="20.25" customHeight="1">
      <c r="A1498" s="215">
        <v>172</v>
      </c>
      <c r="B1498" s="18" t="s">
        <v>522</v>
      </c>
      <c r="C1498" s="49"/>
      <c r="D1498" s="9" t="s">
        <v>15</v>
      </c>
      <c r="E1498" s="18"/>
      <c r="F1498" s="18"/>
      <c r="G1498" s="18"/>
      <c r="H1498" s="210"/>
    </row>
    <row r="1499" spans="1:8" ht="20.25" customHeight="1">
      <c r="A1499" s="216">
        <f t="shared" ref="A1499:A1502" si="136">A1498+0.01</f>
        <v>172.01</v>
      </c>
      <c r="B1499" s="88" t="s">
        <v>605</v>
      </c>
      <c r="C1499" s="49">
        <v>351.8</v>
      </c>
      <c r="D1499" s="9" t="s">
        <v>11</v>
      </c>
      <c r="E1499" s="119"/>
      <c r="F1499" s="31"/>
      <c r="G1499" s="31"/>
      <c r="H1499" s="210"/>
    </row>
    <row r="1500" spans="1:8" ht="20.25" customHeight="1">
      <c r="A1500" s="216">
        <f t="shared" si="136"/>
        <v>172.01999999999998</v>
      </c>
      <c r="B1500" s="88" t="s">
        <v>749</v>
      </c>
      <c r="C1500" s="49">
        <v>241.95</v>
      </c>
      <c r="D1500" s="9" t="s">
        <v>68</v>
      </c>
      <c r="E1500" s="119"/>
      <c r="F1500" s="31"/>
      <c r="G1500" s="31"/>
      <c r="H1500" s="210"/>
    </row>
    <row r="1501" spans="1:8" ht="20.25" customHeight="1">
      <c r="A1501" s="216">
        <f t="shared" si="136"/>
        <v>172.02999999999997</v>
      </c>
      <c r="B1501" s="88" t="s">
        <v>606</v>
      </c>
      <c r="C1501" s="49">
        <v>91.94</v>
      </c>
      <c r="D1501" s="9" t="s">
        <v>11</v>
      </c>
      <c r="E1501" s="119"/>
      <c r="F1501" s="31"/>
      <c r="G1501" s="31"/>
      <c r="H1501" s="210"/>
    </row>
    <row r="1502" spans="1:8" ht="30">
      <c r="A1502" s="216">
        <f t="shared" si="136"/>
        <v>172.03999999999996</v>
      </c>
      <c r="B1502" s="38" t="s">
        <v>523</v>
      </c>
      <c r="C1502" s="49">
        <v>399.5</v>
      </c>
      <c r="D1502" s="9" t="s">
        <v>11</v>
      </c>
      <c r="E1502" s="119"/>
      <c r="F1502" s="31"/>
      <c r="G1502" s="31"/>
      <c r="H1502" s="210"/>
    </row>
    <row r="1503" spans="1:8" ht="20.25" customHeight="1">
      <c r="A1503" s="225"/>
      <c r="B1503" s="88" t="s">
        <v>420</v>
      </c>
      <c r="C1503" s="88"/>
      <c r="D1503" s="88"/>
      <c r="E1503" s="88"/>
      <c r="F1503" s="226"/>
      <c r="G1503" s="101"/>
      <c r="H1503" s="210"/>
    </row>
    <row r="1504" spans="1:8" ht="20.25" customHeight="1">
      <c r="A1504" s="227"/>
      <c r="B1504" s="41"/>
      <c r="C1504" s="18"/>
      <c r="D1504" s="18"/>
      <c r="E1504" s="18"/>
      <c r="F1504" s="18"/>
      <c r="G1504" s="18"/>
      <c r="H1504" s="210"/>
    </row>
    <row r="1505" spans="1:8" ht="20.25" customHeight="1">
      <c r="A1505" s="225"/>
      <c r="B1505" s="18" t="s">
        <v>751</v>
      </c>
      <c r="C1505" s="18"/>
      <c r="D1505" s="18"/>
      <c r="E1505" s="18"/>
      <c r="F1505" s="226"/>
      <c r="G1505" s="101"/>
      <c r="H1505" s="210"/>
    </row>
    <row r="1506" spans="1:8" ht="20.25" customHeight="1">
      <c r="A1506" s="225"/>
      <c r="B1506" s="18"/>
      <c r="C1506" s="18"/>
      <c r="D1506" s="18"/>
      <c r="E1506" s="18"/>
      <c r="F1506" s="101"/>
      <c r="G1506" s="101"/>
      <c r="H1506" s="210"/>
    </row>
    <row r="1507" spans="1:8" ht="20.25" customHeight="1">
      <c r="A1507" s="215">
        <v>173</v>
      </c>
      <c r="B1507" s="18" t="s">
        <v>529</v>
      </c>
      <c r="C1507" s="18"/>
      <c r="D1507" s="18"/>
      <c r="E1507" s="18"/>
      <c r="F1507" s="18"/>
      <c r="G1507" s="18"/>
      <c r="H1507" s="210"/>
    </row>
    <row r="1508" spans="1:8" ht="45.75">
      <c r="A1508" s="216">
        <f t="shared" ref="A1508:A1524" si="137">A1507+0.01</f>
        <v>173.01</v>
      </c>
      <c r="B1508" s="39" t="s">
        <v>1234</v>
      </c>
      <c r="C1508" s="146">
        <v>3</v>
      </c>
      <c r="D1508" s="147" t="s">
        <v>229</v>
      </c>
      <c r="E1508" s="53"/>
      <c r="F1508" s="31"/>
      <c r="G1508" s="31"/>
      <c r="H1508" s="210"/>
    </row>
    <row r="1509" spans="1:8" ht="45.75">
      <c r="A1509" s="216">
        <f t="shared" si="137"/>
        <v>173.01999999999998</v>
      </c>
      <c r="B1509" s="7" t="s">
        <v>587</v>
      </c>
      <c r="C1509" s="146">
        <v>1</v>
      </c>
      <c r="D1509" s="147" t="s">
        <v>229</v>
      </c>
      <c r="E1509" s="53"/>
      <c r="F1509" s="31"/>
      <c r="G1509" s="31"/>
      <c r="H1509" s="210"/>
    </row>
    <row r="1510" spans="1:8" ht="75.75">
      <c r="A1510" s="216">
        <f t="shared" si="137"/>
        <v>173.02999999999997</v>
      </c>
      <c r="B1510" s="39" t="s">
        <v>1027</v>
      </c>
      <c r="C1510" s="146">
        <v>14</v>
      </c>
      <c r="D1510" s="147" t="s">
        <v>229</v>
      </c>
      <c r="E1510" s="53"/>
      <c r="F1510" s="31"/>
      <c r="G1510" s="31"/>
      <c r="H1510" s="210"/>
    </row>
    <row r="1511" spans="1:8" ht="45.75">
      <c r="A1511" s="216">
        <f t="shared" si="137"/>
        <v>173.03999999999996</v>
      </c>
      <c r="B1511" s="134" t="s">
        <v>1235</v>
      </c>
      <c r="C1511" s="146">
        <v>1</v>
      </c>
      <c r="D1511" s="147" t="s">
        <v>229</v>
      </c>
      <c r="E1511" s="53"/>
      <c r="F1511" s="31"/>
      <c r="G1511" s="31"/>
      <c r="H1511" s="210"/>
    </row>
    <row r="1512" spans="1:8" ht="45.75">
      <c r="A1512" s="216">
        <f t="shared" si="137"/>
        <v>173.04999999999995</v>
      </c>
      <c r="B1512" s="39" t="s">
        <v>697</v>
      </c>
      <c r="C1512" s="146">
        <v>1</v>
      </c>
      <c r="D1512" s="147" t="s">
        <v>229</v>
      </c>
      <c r="E1512" s="53"/>
      <c r="F1512" s="31"/>
      <c r="G1512" s="31"/>
      <c r="H1512" s="210"/>
    </row>
    <row r="1513" spans="1:8" ht="60.75">
      <c r="A1513" s="216">
        <f t="shared" si="137"/>
        <v>173.05999999999995</v>
      </c>
      <c r="B1513" s="39" t="s">
        <v>1236</v>
      </c>
      <c r="C1513" s="146">
        <v>14</v>
      </c>
      <c r="D1513" s="147" t="s">
        <v>229</v>
      </c>
      <c r="E1513" s="53"/>
      <c r="F1513" s="31"/>
      <c r="G1513" s="31"/>
      <c r="H1513" s="210"/>
    </row>
    <row r="1514" spans="1:8" ht="30.75">
      <c r="A1514" s="216">
        <f t="shared" si="137"/>
        <v>173.06999999999994</v>
      </c>
      <c r="B1514" s="39" t="s">
        <v>698</v>
      </c>
      <c r="C1514" s="146">
        <v>2</v>
      </c>
      <c r="D1514" s="147" t="s">
        <v>608</v>
      </c>
      <c r="E1514" s="53"/>
      <c r="F1514" s="31"/>
      <c r="G1514" s="31"/>
      <c r="H1514" s="210"/>
    </row>
    <row r="1515" spans="1:8" ht="30.75">
      <c r="A1515" s="216">
        <f t="shared" si="137"/>
        <v>173.07999999999993</v>
      </c>
      <c r="B1515" s="39" t="s">
        <v>699</v>
      </c>
      <c r="C1515" s="146">
        <v>22</v>
      </c>
      <c r="D1515" s="147" t="s">
        <v>608</v>
      </c>
      <c r="E1515" s="53"/>
      <c r="F1515" s="31"/>
      <c r="G1515" s="31"/>
      <c r="H1515" s="210"/>
    </row>
    <row r="1516" spans="1:8" ht="30.75">
      <c r="A1516" s="216">
        <f t="shared" si="137"/>
        <v>173.08999999999992</v>
      </c>
      <c r="B1516" s="39" t="s">
        <v>700</v>
      </c>
      <c r="C1516" s="146">
        <v>2</v>
      </c>
      <c r="D1516" s="147" t="s">
        <v>229</v>
      </c>
      <c r="E1516" s="53"/>
      <c r="F1516" s="31"/>
      <c r="G1516" s="31"/>
      <c r="H1516" s="210"/>
    </row>
    <row r="1517" spans="1:8" ht="30.75">
      <c r="A1517" s="216">
        <f t="shared" si="137"/>
        <v>173.09999999999991</v>
      </c>
      <c r="B1517" s="134" t="s">
        <v>701</v>
      </c>
      <c r="C1517" s="146">
        <v>8</v>
      </c>
      <c r="D1517" s="147" t="s">
        <v>608</v>
      </c>
      <c r="E1517" s="53"/>
      <c r="F1517" s="31"/>
      <c r="G1517" s="31"/>
      <c r="H1517" s="210"/>
    </row>
    <row r="1518" spans="1:8" ht="45.75">
      <c r="A1518" s="216">
        <f t="shared" si="137"/>
        <v>173.1099999999999</v>
      </c>
      <c r="B1518" s="134" t="s">
        <v>702</v>
      </c>
      <c r="C1518" s="146">
        <v>9</v>
      </c>
      <c r="D1518" s="147" t="s">
        <v>229</v>
      </c>
      <c r="E1518" s="53"/>
      <c r="F1518" s="31"/>
      <c r="G1518" s="31"/>
      <c r="H1518" s="210"/>
    </row>
    <row r="1519" spans="1:8" ht="45.75">
      <c r="A1519" s="216">
        <f t="shared" si="137"/>
        <v>173.11999999999989</v>
      </c>
      <c r="B1519" s="134" t="s">
        <v>703</v>
      </c>
      <c r="C1519" s="146">
        <v>9</v>
      </c>
      <c r="D1519" s="147" t="s">
        <v>229</v>
      </c>
      <c r="E1519" s="53"/>
      <c r="F1519" s="31"/>
      <c r="G1519" s="31"/>
      <c r="H1519" s="210"/>
    </row>
    <row r="1520" spans="1:8" ht="46.5" thickBot="1">
      <c r="A1520" s="260">
        <f t="shared" si="137"/>
        <v>173.12999999999988</v>
      </c>
      <c r="B1520" s="319" t="s">
        <v>705</v>
      </c>
      <c r="C1520" s="320">
        <v>3</v>
      </c>
      <c r="D1520" s="321" t="s">
        <v>229</v>
      </c>
      <c r="E1520" s="322"/>
      <c r="F1520" s="265"/>
      <c r="G1520" s="265"/>
      <c r="H1520" s="266"/>
    </row>
    <row r="1521" spans="1:8" ht="45.75">
      <c r="A1521" s="267">
        <f t="shared" si="137"/>
        <v>173.13999999999987</v>
      </c>
      <c r="B1521" s="311" t="s">
        <v>706</v>
      </c>
      <c r="C1521" s="323">
        <v>15</v>
      </c>
      <c r="D1521" s="324" t="s">
        <v>229</v>
      </c>
      <c r="E1521" s="325"/>
      <c r="F1521" s="272"/>
      <c r="G1521" s="272"/>
      <c r="H1521" s="273"/>
    </row>
    <row r="1522" spans="1:8" ht="45.75">
      <c r="A1522" s="216">
        <f t="shared" si="137"/>
        <v>173.14999999999986</v>
      </c>
      <c r="B1522" s="134" t="s">
        <v>1237</v>
      </c>
      <c r="C1522" s="146">
        <v>1</v>
      </c>
      <c r="D1522" s="147" t="s">
        <v>229</v>
      </c>
      <c r="E1522" s="53"/>
      <c r="F1522" s="31"/>
      <c r="G1522" s="31"/>
      <c r="H1522" s="210"/>
    </row>
    <row r="1523" spans="1:8" ht="61.5">
      <c r="A1523" s="216">
        <f t="shared" si="137"/>
        <v>173.15999999999985</v>
      </c>
      <c r="B1523" s="134" t="s">
        <v>1238</v>
      </c>
      <c r="C1523" s="146">
        <v>1</v>
      </c>
      <c r="D1523" s="147" t="s">
        <v>229</v>
      </c>
      <c r="E1523" s="53"/>
      <c r="F1523" s="31"/>
      <c r="G1523" s="31"/>
      <c r="H1523" s="210"/>
    </row>
    <row r="1524" spans="1:8" ht="20.25" customHeight="1">
      <c r="A1524" s="216">
        <f t="shared" si="137"/>
        <v>173.16999999999985</v>
      </c>
      <c r="B1524" s="134" t="s">
        <v>1198</v>
      </c>
      <c r="C1524" s="146">
        <v>2</v>
      </c>
      <c r="D1524" s="147" t="s">
        <v>229</v>
      </c>
      <c r="E1524" s="53"/>
      <c r="F1524" s="31"/>
      <c r="G1524" s="31"/>
      <c r="H1524" s="210"/>
    </row>
    <row r="1525" spans="1:8" ht="20.25" customHeight="1">
      <c r="A1525" s="225"/>
      <c r="B1525" s="18" t="s">
        <v>712</v>
      </c>
      <c r="C1525" s="18"/>
      <c r="D1525" s="18"/>
      <c r="E1525" s="18"/>
      <c r="F1525" s="226"/>
      <c r="G1525" s="101"/>
      <c r="H1525" s="210"/>
    </row>
    <row r="1526" spans="1:8" ht="20.25" customHeight="1">
      <c r="A1526" s="225"/>
      <c r="B1526" s="18"/>
      <c r="C1526" s="18"/>
      <c r="D1526" s="18"/>
      <c r="E1526" s="18"/>
      <c r="F1526" s="101"/>
      <c r="G1526" s="101"/>
      <c r="H1526" s="210"/>
    </row>
    <row r="1527" spans="1:8" ht="20.25" customHeight="1">
      <c r="A1527" s="215">
        <v>174</v>
      </c>
      <c r="B1527" s="18" t="s">
        <v>530</v>
      </c>
      <c r="C1527" s="18"/>
      <c r="D1527" s="18"/>
      <c r="E1527" s="18"/>
      <c r="F1527" s="18"/>
      <c r="G1527" s="18"/>
      <c r="H1527" s="210"/>
    </row>
    <row r="1528" spans="1:8" ht="45.75">
      <c r="A1528" s="216">
        <f t="shared" ref="A1528:A1540" si="138">A1527+0.01</f>
        <v>174.01</v>
      </c>
      <c r="B1528" s="39" t="s">
        <v>1234</v>
      </c>
      <c r="C1528" s="146">
        <v>1</v>
      </c>
      <c r="D1528" s="147" t="s">
        <v>229</v>
      </c>
      <c r="E1528" s="53"/>
      <c r="F1528" s="31"/>
      <c r="G1528" s="31"/>
      <c r="H1528" s="210"/>
    </row>
    <row r="1529" spans="1:8" ht="45.75">
      <c r="A1529" s="216">
        <f t="shared" si="138"/>
        <v>174.01999999999998</v>
      </c>
      <c r="B1529" s="7" t="s">
        <v>587</v>
      </c>
      <c r="C1529" s="146">
        <v>1</v>
      </c>
      <c r="D1529" s="147" t="s">
        <v>229</v>
      </c>
      <c r="E1529" s="53"/>
      <c r="F1529" s="31"/>
      <c r="G1529" s="31"/>
      <c r="H1529" s="210"/>
    </row>
    <row r="1530" spans="1:8" ht="75.75">
      <c r="A1530" s="216">
        <f t="shared" si="138"/>
        <v>174.02999999999997</v>
      </c>
      <c r="B1530" s="39" t="s">
        <v>1027</v>
      </c>
      <c r="C1530" s="146">
        <v>14</v>
      </c>
      <c r="D1530" s="147" t="s">
        <v>229</v>
      </c>
      <c r="E1530" s="53"/>
      <c r="F1530" s="31"/>
      <c r="G1530" s="31"/>
      <c r="H1530" s="210"/>
    </row>
    <row r="1531" spans="1:8" ht="45.75">
      <c r="A1531" s="216">
        <f t="shared" si="138"/>
        <v>174.03999999999996</v>
      </c>
      <c r="B1531" s="39" t="s">
        <v>697</v>
      </c>
      <c r="C1531" s="146">
        <v>1</v>
      </c>
      <c r="D1531" s="147" t="s">
        <v>229</v>
      </c>
      <c r="E1531" s="53"/>
      <c r="F1531" s="31"/>
      <c r="G1531" s="31"/>
      <c r="H1531" s="210"/>
    </row>
    <row r="1532" spans="1:8" ht="60.75">
      <c r="A1532" s="216">
        <f t="shared" si="138"/>
        <v>174.04999999999995</v>
      </c>
      <c r="B1532" s="39" t="s">
        <v>1236</v>
      </c>
      <c r="C1532" s="146">
        <v>14</v>
      </c>
      <c r="D1532" s="147" t="s">
        <v>229</v>
      </c>
      <c r="E1532" s="53"/>
      <c r="F1532" s="31"/>
      <c r="G1532" s="31"/>
      <c r="H1532" s="210"/>
    </row>
    <row r="1533" spans="1:8" ht="30.75">
      <c r="A1533" s="216">
        <f t="shared" si="138"/>
        <v>174.05999999999995</v>
      </c>
      <c r="B1533" s="39" t="s">
        <v>699</v>
      </c>
      <c r="C1533" s="146">
        <v>14</v>
      </c>
      <c r="D1533" s="147" t="s">
        <v>229</v>
      </c>
      <c r="E1533" s="53"/>
      <c r="F1533" s="31"/>
      <c r="G1533" s="31"/>
      <c r="H1533" s="210"/>
    </row>
    <row r="1534" spans="1:8" ht="45.75">
      <c r="A1534" s="216">
        <f t="shared" si="138"/>
        <v>174.06999999999994</v>
      </c>
      <c r="B1534" s="134" t="s">
        <v>703</v>
      </c>
      <c r="C1534" s="146">
        <v>9</v>
      </c>
      <c r="D1534" s="147" t="s">
        <v>229</v>
      </c>
      <c r="E1534" s="53"/>
      <c r="F1534" s="31"/>
      <c r="G1534" s="31"/>
      <c r="H1534" s="210"/>
    </row>
    <row r="1535" spans="1:8" ht="45.75">
      <c r="A1535" s="216">
        <f t="shared" si="138"/>
        <v>174.07999999999993</v>
      </c>
      <c r="B1535" s="134" t="s">
        <v>705</v>
      </c>
      <c r="C1535" s="146">
        <v>3</v>
      </c>
      <c r="D1535" s="147" t="s">
        <v>229</v>
      </c>
      <c r="E1535" s="53"/>
      <c r="F1535" s="31"/>
      <c r="G1535" s="31"/>
      <c r="H1535" s="210"/>
    </row>
    <row r="1536" spans="1:8" ht="45.75">
      <c r="A1536" s="216">
        <f t="shared" si="138"/>
        <v>174.08999999999992</v>
      </c>
      <c r="B1536" s="134" t="s">
        <v>706</v>
      </c>
      <c r="C1536" s="146">
        <v>15</v>
      </c>
      <c r="D1536" s="147" t="s">
        <v>229</v>
      </c>
      <c r="E1536" s="53"/>
      <c r="F1536" s="31"/>
      <c r="G1536" s="31"/>
      <c r="H1536" s="210"/>
    </row>
    <row r="1537" spans="1:8" ht="45.75">
      <c r="A1537" s="216">
        <f t="shared" si="138"/>
        <v>174.09999999999991</v>
      </c>
      <c r="B1537" s="134" t="s">
        <v>1237</v>
      </c>
      <c r="C1537" s="146">
        <v>1</v>
      </c>
      <c r="D1537" s="147" t="s">
        <v>229</v>
      </c>
      <c r="E1537" s="53"/>
      <c r="F1537" s="31"/>
      <c r="G1537" s="31"/>
      <c r="H1537" s="210"/>
    </row>
    <row r="1538" spans="1:8" ht="15.75">
      <c r="A1538" s="216">
        <f t="shared" si="138"/>
        <v>174.1099999999999</v>
      </c>
      <c r="B1538" s="134" t="s">
        <v>1198</v>
      </c>
      <c r="C1538" s="146">
        <v>2</v>
      </c>
      <c r="D1538" s="147" t="s">
        <v>229</v>
      </c>
      <c r="E1538" s="53"/>
      <c r="F1538" s="31"/>
      <c r="G1538" s="31"/>
      <c r="H1538" s="210"/>
    </row>
    <row r="1539" spans="1:8" ht="45.75">
      <c r="A1539" s="216">
        <f t="shared" si="138"/>
        <v>174.11999999999989</v>
      </c>
      <c r="B1539" s="134" t="s">
        <v>707</v>
      </c>
      <c r="C1539" s="146">
        <v>3</v>
      </c>
      <c r="D1539" s="147" t="s">
        <v>229</v>
      </c>
      <c r="E1539" s="53"/>
      <c r="F1539" s="31"/>
      <c r="G1539" s="31"/>
      <c r="H1539" s="210"/>
    </row>
    <row r="1540" spans="1:8" ht="45.75">
      <c r="A1540" s="216">
        <f t="shared" si="138"/>
        <v>174.12999999999988</v>
      </c>
      <c r="B1540" s="134" t="s">
        <v>596</v>
      </c>
      <c r="C1540" s="146">
        <v>9</v>
      </c>
      <c r="D1540" s="147" t="s">
        <v>229</v>
      </c>
      <c r="E1540" s="53"/>
      <c r="F1540" s="31"/>
      <c r="G1540" s="31"/>
      <c r="H1540" s="210"/>
    </row>
    <row r="1541" spans="1:8" ht="20.25" customHeight="1">
      <c r="A1541" s="225"/>
      <c r="B1541" s="18" t="s">
        <v>713</v>
      </c>
      <c r="C1541" s="18"/>
      <c r="D1541" s="18"/>
      <c r="E1541" s="18"/>
      <c r="F1541" s="226"/>
      <c r="G1541" s="101"/>
      <c r="H1541" s="210"/>
    </row>
    <row r="1542" spans="1:8" ht="20.25" customHeight="1">
      <c r="A1542" s="227"/>
      <c r="B1542" s="41"/>
      <c r="C1542" s="18"/>
      <c r="D1542" s="18"/>
      <c r="E1542" s="18"/>
      <c r="F1542" s="18"/>
      <c r="G1542" s="18"/>
      <c r="H1542" s="210"/>
    </row>
    <row r="1543" spans="1:8" ht="20.25" customHeight="1">
      <c r="A1543" s="225"/>
      <c r="B1543" s="18" t="s">
        <v>796</v>
      </c>
      <c r="C1543" s="18"/>
      <c r="D1543" s="18"/>
      <c r="E1543" s="18"/>
      <c r="F1543" s="226"/>
      <c r="G1543" s="101"/>
      <c r="H1543" s="210"/>
    </row>
    <row r="1544" spans="1:8" ht="20.25" customHeight="1">
      <c r="A1544" s="231"/>
      <c r="B1544" s="92"/>
      <c r="C1544" s="92"/>
      <c r="D1544" s="92"/>
      <c r="E1544" s="92"/>
      <c r="F1544" s="101"/>
      <c r="G1544" s="101"/>
      <c r="H1544" s="210"/>
    </row>
    <row r="1545" spans="1:8" ht="20.25" customHeight="1">
      <c r="A1545" s="215">
        <v>175</v>
      </c>
      <c r="B1545" s="18" t="s">
        <v>1321</v>
      </c>
      <c r="C1545" s="18"/>
      <c r="D1545" s="18"/>
      <c r="E1545" s="18"/>
      <c r="F1545" s="18"/>
      <c r="G1545" s="18"/>
      <c r="H1545" s="210"/>
    </row>
    <row r="1546" spans="1:8" ht="107.25" thickBot="1">
      <c r="A1546" s="260">
        <f t="shared" ref="A1546:A1560" si="139">A1545+0.01</f>
        <v>175.01</v>
      </c>
      <c r="B1546" s="326" t="s">
        <v>1322</v>
      </c>
      <c r="C1546" s="320">
        <v>2</v>
      </c>
      <c r="D1546" s="321" t="s">
        <v>5</v>
      </c>
      <c r="E1546" s="322"/>
      <c r="F1546" s="265"/>
      <c r="G1546" s="265"/>
      <c r="H1546" s="266"/>
    </row>
    <row r="1547" spans="1:8" ht="106.5">
      <c r="A1547" s="327">
        <f t="shared" si="139"/>
        <v>175.01999999999998</v>
      </c>
      <c r="B1547" s="308" t="s">
        <v>1323</v>
      </c>
      <c r="C1547" s="323">
        <v>2</v>
      </c>
      <c r="D1547" s="324" t="s">
        <v>5</v>
      </c>
      <c r="E1547" s="325"/>
      <c r="F1547" s="272"/>
      <c r="G1547" s="272"/>
      <c r="H1547" s="273"/>
    </row>
    <row r="1548" spans="1:8" ht="62.25">
      <c r="A1548" s="232">
        <f t="shared" si="139"/>
        <v>175.02999999999997</v>
      </c>
      <c r="B1548" s="127" t="s">
        <v>1242</v>
      </c>
      <c r="C1548" s="146">
        <v>4</v>
      </c>
      <c r="D1548" s="147" t="s">
        <v>5</v>
      </c>
      <c r="E1548" s="53"/>
      <c r="F1548" s="31"/>
      <c r="G1548" s="31"/>
      <c r="H1548" s="210"/>
    </row>
    <row r="1549" spans="1:8" ht="61.5">
      <c r="A1549" s="232">
        <f t="shared" si="139"/>
        <v>175.03999999999996</v>
      </c>
      <c r="B1549" s="127" t="s">
        <v>1243</v>
      </c>
      <c r="C1549" s="146">
        <v>32</v>
      </c>
      <c r="D1549" s="147" t="s">
        <v>5</v>
      </c>
      <c r="E1549" s="53"/>
      <c r="F1549" s="31"/>
      <c r="G1549" s="31"/>
      <c r="H1549" s="210"/>
    </row>
    <row r="1550" spans="1:8" ht="61.5">
      <c r="A1550" s="232">
        <f t="shared" si="139"/>
        <v>175.04999999999995</v>
      </c>
      <c r="B1550" s="136" t="s">
        <v>1244</v>
      </c>
      <c r="C1550" s="146">
        <v>8</v>
      </c>
      <c r="D1550" s="147" t="s">
        <v>5</v>
      </c>
      <c r="E1550" s="53"/>
      <c r="F1550" s="31"/>
      <c r="G1550" s="31"/>
      <c r="H1550" s="210"/>
    </row>
    <row r="1551" spans="1:8" ht="61.5">
      <c r="A1551" s="232">
        <f t="shared" si="139"/>
        <v>175.05999999999995</v>
      </c>
      <c r="B1551" s="136" t="s">
        <v>1245</v>
      </c>
      <c r="C1551" s="146">
        <v>80</v>
      </c>
      <c r="D1551" s="147" t="s">
        <v>5</v>
      </c>
      <c r="E1551" s="53"/>
      <c r="F1551" s="31"/>
      <c r="G1551" s="31"/>
      <c r="H1551" s="210"/>
    </row>
    <row r="1552" spans="1:8" ht="62.25">
      <c r="A1552" s="232">
        <f t="shared" si="139"/>
        <v>175.06999999999994</v>
      </c>
      <c r="B1552" s="136" t="s">
        <v>1246</v>
      </c>
      <c r="C1552" s="146">
        <v>32</v>
      </c>
      <c r="D1552" s="147" t="s">
        <v>5</v>
      </c>
      <c r="E1552" s="53"/>
      <c r="F1552" s="31"/>
      <c r="G1552" s="31"/>
      <c r="H1552" s="210"/>
    </row>
    <row r="1553" spans="1:9" ht="46.5">
      <c r="A1553" s="232">
        <f t="shared" si="139"/>
        <v>175.07999999999993</v>
      </c>
      <c r="B1553" s="136" t="s">
        <v>1247</v>
      </c>
      <c r="C1553" s="146">
        <v>12</v>
      </c>
      <c r="D1553" s="147" t="s">
        <v>5</v>
      </c>
      <c r="E1553" s="53"/>
      <c r="F1553" s="31"/>
      <c r="G1553" s="31"/>
      <c r="H1553" s="210"/>
    </row>
    <row r="1554" spans="1:9" ht="61.5">
      <c r="A1554" s="232">
        <f t="shared" si="139"/>
        <v>175.08999999999992</v>
      </c>
      <c r="B1554" s="136" t="s">
        <v>1248</v>
      </c>
      <c r="C1554" s="146">
        <v>3</v>
      </c>
      <c r="D1554" s="147" t="s">
        <v>5</v>
      </c>
      <c r="E1554" s="53"/>
      <c r="F1554" s="31"/>
      <c r="G1554" s="31"/>
      <c r="H1554" s="210"/>
    </row>
    <row r="1555" spans="1:9" ht="61.5">
      <c r="A1555" s="232">
        <f t="shared" si="139"/>
        <v>175.09999999999991</v>
      </c>
      <c r="B1555" s="136" t="s">
        <v>1249</v>
      </c>
      <c r="C1555" s="146">
        <v>11</v>
      </c>
      <c r="D1555" s="147" t="s">
        <v>5</v>
      </c>
      <c r="E1555" s="53"/>
      <c r="F1555" s="31"/>
      <c r="G1555" s="31"/>
      <c r="H1555" s="210"/>
    </row>
    <row r="1556" spans="1:9" ht="46.5">
      <c r="A1556" s="232">
        <f t="shared" si="139"/>
        <v>175.1099999999999</v>
      </c>
      <c r="B1556" s="136" t="s">
        <v>1250</v>
      </c>
      <c r="C1556" s="146">
        <v>12</v>
      </c>
      <c r="D1556" s="147" t="s">
        <v>5</v>
      </c>
      <c r="E1556" s="53"/>
      <c r="F1556" s="31"/>
      <c r="G1556" s="31"/>
      <c r="H1556" s="210"/>
    </row>
    <row r="1557" spans="1:9" ht="46.5">
      <c r="A1557" s="232">
        <f t="shared" si="139"/>
        <v>175.11999999999989</v>
      </c>
      <c r="B1557" s="136" t="s">
        <v>1251</v>
      </c>
      <c r="C1557" s="146">
        <v>4</v>
      </c>
      <c r="D1557" s="147" t="s">
        <v>5</v>
      </c>
      <c r="E1557" s="53"/>
      <c r="F1557" s="31"/>
      <c r="G1557" s="31"/>
      <c r="H1557" s="210"/>
    </row>
    <row r="1558" spans="1:9" ht="46.5">
      <c r="A1558" s="232">
        <f t="shared" si="139"/>
        <v>175.12999999999988</v>
      </c>
      <c r="B1558" s="136" t="s">
        <v>1252</v>
      </c>
      <c r="C1558" s="146">
        <v>2</v>
      </c>
      <c r="D1558" s="147" t="s">
        <v>5</v>
      </c>
      <c r="E1558" s="53"/>
      <c r="F1558" s="31"/>
      <c r="G1558" s="31"/>
      <c r="H1558" s="210"/>
    </row>
    <row r="1559" spans="1:9" ht="75.75">
      <c r="A1559" s="232">
        <f t="shared" si="139"/>
        <v>175.13999999999987</v>
      </c>
      <c r="B1559" s="125" t="s">
        <v>1253</v>
      </c>
      <c r="C1559" s="146">
        <v>1</v>
      </c>
      <c r="D1559" s="147" t="s">
        <v>5</v>
      </c>
      <c r="E1559" s="53"/>
      <c r="F1559" s="31"/>
      <c r="G1559" s="31"/>
      <c r="H1559" s="210"/>
    </row>
    <row r="1560" spans="1:9" ht="76.5">
      <c r="A1560" s="232">
        <f t="shared" si="139"/>
        <v>175.14999999999986</v>
      </c>
      <c r="B1560" s="136" t="s">
        <v>1254</v>
      </c>
      <c r="C1560" s="146">
        <v>2</v>
      </c>
      <c r="D1560" s="147" t="s">
        <v>5</v>
      </c>
      <c r="E1560" s="53"/>
      <c r="F1560" s="31"/>
      <c r="G1560" s="31"/>
      <c r="H1560" s="210"/>
    </row>
    <row r="1561" spans="1:9" ht="20.25" customHeight="1">
      <c r="A1561" s="225"/>
      <c r="B1561" s="18" t="s">
        <v>1324</v>
      </c>
      <c r="C1561" s="18"/>
      <c r="D1561" s="18"/>
      <c r="E1561" s="18"/>
      <c r="F1561" s="226"/>
      <c r="G1561" s="101"/>
      <c r="H1561" s="210"/>
    </row>
    <row r="1562" spans="1:9" ht="20.25" customHeight="1">
      <c r="A1562" s="227"/>
      <c r="B1562" s="18"/>
      <c r="C1562" s="18"/>
      <c r="D1562" s="18"/>
      <c r="E1562" s="18"/>
      <c r="F1562" s="18"/>
      <c r="G1562" s="18"/>
      <c r="H1562" s="210"/>
    </row>
    <row r="1563" spans="1:9" ht="20.25" customHeight="1">
      <c r="A1563" s="215">
        <v>176</v>
      </c>
      <c r="B1563" s="18" t="s">
        <v>1325</v>
      </c>
      <c r="C1563" s="49"/>
      <c r="D1563" s="49"/>
      <c r="E1563" s="49"/>
      <c r="F1563" s="31"/>
      <c r="G1563" s="31"/>
      <c r="H1563" s="210"/>
    </row>
    <row r="1564" spans="1:9" ht="58.5">
      <c r="A1564" s="216">
        <f t="shared" ref="A1564" si="140">A1563+0.01</f>
        <v>176.01</v>
      </c>
      <c r="B1564" s="46" t="s">
        <v>1326</v>
      </c>
      <c r="C1564" s="50">
        <v>1432</v>
      </c>
      <c r="D1564" s="51" t="s">
        <v>353</v>
      </c>
      <c r="E1564" s="31"/>
      <c r="F1564" s="31"/>
      <c r="G1564" s="31"/>
      <c r="H1564" s="210"/>
      <c r="I1564" s="78" t="str">
        <f>LOWER(B1564)</f>
        <v>alimentador desde el panel board principal hasta el panel edificio reflexión, formado por: 3 conductor # 2 thhn (1/fases)(p), 1 conductor # 4 thhn (n), 1 conductor # 6 thhn (t), en 1 tuberías pvc de 2".</v>
      </c>
    </row>
    <row r="1565" spans="1:9" ht="20.25" customHeight="1">
      <c r="A1565" s="216">
        <f>A1564+0.01</f>
        <v>176.01999999999998</v>
      </c>
      <c r="B1565" s="38" t="s">
        <v>939</v>
      </c>
      <c r="C1565" s="129">
        <v>2</v>
      </c>
      <c r="D1565" s="130" t="s">
        <v>797</v>
      </c>
      <c r="E1565" s="31"/>
      <c r="F1565" s="31"/>
      <c r="G1565" s="31"/>
      <c r="H1565" s="210"/>
    </row>
    <row r="1566" spans="1:9" ht="20.25" customHeight="1">
      <c r="A1566" s="212"/>
      <c r="B1566" s="18" t="s">
        <v>1327</v>
      </c>
      <c r="C1566" s="18"/>
      <c r="D1566" s="18"/>
      <c r="E1566" s="18"/>
      <c r="F1566" s="226"/>
      <c r="G1566" s="101"/>
      <c r="H1566" s="210"/>
    </row>
    <row r="1567" spans="1:9" ht="20.25" customHeight="1">
      <c r="A1567" s="212"/>
      <c r="B1567" s="88"/>
      <c r="C1567" s="49"/>
      <c r="D1567" s="49"/>
      <c r="E1567" s="49"/>
      <c r="F1567" s="31"/>
      <c r="G1567" s="31"/>
      <c r="H1567" s="210"/>
    </row>
    <row r="1568" spans="1:9" ht="20.25" customHeight="1">
      <c r="A1568" s="218"/>
      <c r="B1568" s="18" t="s">
        <v>601</v>
      </c>
      <c r="C1568" s="18"/>
      <c r="D1568" s="18"/>
      <c r="E1568" s="18"/>
      <c r="F1568" s="226"/>
      <c r="G1568" s="108"/>
      <c r="H1568" s="210"/>
      <c r="I1568" s="109"/>
    </row>
    <row r="1569" spans="1:8" ht="20.25" customHeight="1">
      <c r="A1569" s="227"/>
      <c r="B1569" s="41"/>
      <c r="C1569" s="18"/>
      <c r="D1569" s="18"/>
      <c r="E1569" s="18"/>
      <c r="F1569" s="18"/>
      <c r="G1569" s="18"/>
      <c r="H1569" s="210"/>
    </row>
    <row r="1570" spans="1:8" ht="20.25" customHeight="1">
      <c r="A1570" s="225"/>
      <c r="B1570" s="41" t="s">
        <v>1328</v>
      </c>
      <c r="C1570" s="41"/>
      <c r="D1570" s="41"/>
      <c r="E1570" s="41"/>
      <c r="F1570" s="226"/>
      <c r="G1570" s="108"/>
      <c r="H1570" s="210"/>
    </row>
    <row r="1571" spans="1:8" ht="20.25" customHeight="1" thickBot="1">
      <c r="A1571" s="274"/>
      <c r="B1571" s="261"/>
      <c r="C1571" s="263"/>
      <c r="D1571" s="263"/>
      <c r="E1571" s="263"/>
      <c r="F1571" s="263"/>
      <c r="G1571" s="263"/>
      <c r="H1571" s="266"/>
    </row>
    <row r="1572" spans="1:8" ht="20.100000000000001" customHeight="1">
      <c r="A1572" s="328"/>
      <c r="B1572" s="329" t="s">
        <v>1329</v>
      </c>
      <c r="C1572" s="329"/>
      <c r="D1572" s="329"/>
      <c r="E1572" s="329"/>
      <c r="F1572" s="329"/>
      <c r="G1572" s="330"/>
      <c r="H1572" s="331"/>
    </row>
    <row r="1573" spans="1:8" ht="20.25" customHeight="1">
      <c r="A1573" s="227"/>
      <c r="B1573" s="41"/>
      <c r="C1573" s="18"/>
      <c r="D1573" s="18"/>
      <c r="E1573" s="18"/>
      <c r="F1573" s="18"/>
      <c r="G1573" s="18"/>
      <c r="H1573" s="210"/>
    </row>
    <row r="1574" spans="1:8" ht="20.25" customHeight="1">
      <c r="A1574" s="227" t="s">
        <v>326</v>
      </c>
      <c r="B1574" s="41" t="s">
        <v>1330</v>
      </c>
      <c r="C1574" s="18"/>
      <c r="D1574" s="18"/>
      <c r="E1574" s="18"/>
      <c r="F1574" s="18"/>
      <c r="G1574" s="18"/>
      <c r="H1574" s="210"/>
    </row>
    <row r="1575" spans="1:8" ht="20.25" customHeight="1">
      <c r="A1575" s="215">
        <v>177</v>
      </c>
      <c r="B1575" s="18" t="s">
        <v>148</v>
      </c>
      <c r="C1575" s="49"/>
      <c r="D1575" s="49"/>
      <c r="E1575" s="18"/>
      <c r="F1575" s="18"/>
      <c r="G1575" s="18"/>
      <c r="H1575" s="210"/>
    </row>
    <row r="1576" spans="1:8" ht="20.25" customHeight="1">
      <c r="A1576" s="216">
        <f t="shared" ref="A1576" si="141">A1575+0.01</f>
        <v>177.01</v>
      </c>
      <c r="B1576" s="88" t="s">
        <v>149</v>
      </c>
      <c r="C1576" s="49">
        <v>400</v>
      </c>
      <c r="D1576" s="49" t="s">
        <v>13</v>
      </c>
      <c r="E1576" s="53"/>
      <c r="F1576" s="31"/>
      <c r="G1576" s="31"/>
      <c r="H1576" s="217"/>
    </row>
    <row r="1577" spans="1:8" ht="20.25" customHeight="1">
      <c r="A1577" s="225"/>
      <c r="B1577" s="88" t="s">
        <v>420</v>
      </c>
      <c r="C1577" s="88"/>
      <c r="D1577" s="88"/>
      <c r="E1577" s="88"/>
      <c r="F1577" s="226"/>
      <c r="G1577" s="101"/>
      <c r="H1577" s="217"/>
    </row>
    <row r="1578" spans="1:8" ht="20.25" customHeight="1">
      <c r="A1578" s="215">
        <v>178</v>
      </c>
      <c r="B1578" s="18" t="s">
        <v>14</v>
      </c>
      <c r="C1578" s="49"/>
      <c r="D1578" s="49" t="s">
        <v>15</v>
      </c>
      <c r="E1578" s="18"/>
      <c r="F1578" s="107"/>
      <c r="G1578" s="107"/>
      <c r="H1578" s="210"/>
    </row>
    <row r="1579" spans="1:8" ht="20.25" customHeight="1">
      <c r="A1579" s="216">
        <f t="shared" ref="A1579:A1582" si="142">A1578+0.01</f>
        <v>178.01</v>
      </c>
      <c r="B1579" s="88" t="s">
        <v>18</v>
      </c>
      <c r="C1579" s="49">
        <v>254.52</v>
      </c>
      <c r="D1579" s="49" t="s">
        <v>17</v>
      </c>
      <c r="E1579" s="53"/>
      <c r="F1579" s="31"/>
      <c r="G1579" s="31"/>
      <c r="H1579" s="210"/>
    </row>
    <row r="1580" spans="1:8" ht="20.25" customHeight="1">
      <c r="A1580" s="216">
        <f t="shared" si="142"/>
        <v>178.01999999999998</v>
      </c>
      <c r="B1580" s="88" t="s">
        <v>19</v>
      </c>
      <c r="C1580" s="49">
        <v>272.58999999999997</v>
      </c>
      <c r="D1580" s="49" t="s">
        <v>17</v>
      </c>
      <c r="E1580" s="53"/>
      <c r="F1580" s="31"/>
      <c r="G1580" s="31"/>
      <c r="H1580" s="210"/>
    </row>
    <row r="1581" spans="1:8" ht="20.25" customHeight="1">
      <c r="A1581" s="216">
        <f t="shared" si="142"/>
        <v>178.02999999999997</v>
      </c>
      <c r="B1581" s="88" t="s">
        <v>150</v>
      </c>
      <c r="C1581" s="49">
        <v>136.77000000000001</v>
      </c>
      <c r="D1581" s="49" t="s">
        <v>17</v>
      </c>
      <c r="E1581" s="53"/>
      <c r="F1581" s="31"/>
      <c r="G1581" s="31"/>
      <c r="H1581" s="210"/>
    </row>
    <row r="1582" spans="1:8" ht="20.25" customHeight="1">
      <c r="A1582" s="216">
        <f t="shared" si="142"/>
        <v>178.03999999999996</v>
      </c>
      <c r="B1582" s="88" t="s">
        <v>21</v>
      </c>
      <c r="C1582" s="49">
        <v>170.07</v>
      </c>
      <c r="D1582" s="49" t="s">
        <v>17</v>
      </c>
      <c r="E1582" s="53"/>
      <c r="F1582" s="31"/>
      <c r="G1582" s="31"/>
      <c r="H1582" s="217"/>
    </row>
    <row r="1583" spans="1:8" ht="20.25" customHeight="1">
      <c r="A1583" s="225"/>
      <c r="B1583" s="88" t="s">
        <v>420</v>
      </c>
      <c r="C1583" s="88"/>
      <c r="D1583" s="88"/>
      <c r="E1583" s="88"/>
      <c r="F1583" s="226"/>
      <c r="G1583" s="101"/>
      <c r="H1583" s="217"/>
    </row>
    <row r="1584" spans="1:8" ht="20.25" customHeight="1">
      <c r="A1584" s="215">
        <v>179</v>
      </c>
      <c r="B1584" s="18" t="s">
        <v>440</v>
      </c>
      <c r="C1584" s="49"/>
      <c r="D1584" s="49" t="s">
        <v>15</v>
      </c>
      <c r="E1584" s="18"/>
      <c r="F1584" s="107"/>
      <c r="G1584" s="107"/>
      <c r="H1584" s="210"/>
    </row>
    <row r="1585" spans="1:8" ht="20.25" customHeight="1">
      <c r="A1585" s="216">
        <f t="shared" ref="A1585:A1616" si="143">A1584+0.01</f>
        <v>179.01</v>
      </c>
      <c r="B1585" s="88" t="s">
        <v>22</v>
      </c>
      <c r="C1585" s="49">
        <v>10.54</v>
      </c>
      <c r="D1585" s="49" t="s">
        <v>23</v>
      </c>
      <c r="E1585" s="53"/>
      <c r="F1585" s="31"/>
      <c r="G1585" s="31"/>
      <c r="H1585" s="210"/>
    </row>
    <row r="1586" spans="1:8" ht="20.25" customHeight="1">
      <c r="A1586" s="216">
        <f t="shared" si="143"/>
        <v>179.01999999999998</v>
      </c>
      <c r="B1586" s="88" t="s">
        <v>151</v>
      </c>
      <c r="C1586" s="49">
        <v>6.34</v>
      </c>
      <c r="D1586" s="49" t="s">
        <v>23</v>
      </c>
      <c r="E1586" s="53"/>
      <c r="F1586" s="31"/>
      <c r="G1586" s="31"/>
      <c r="H1586" s="210"/>
    </row>
    <row r="1587" spans="1:8" ht="20.25" customHeight="1">
      <c r="A1587" s="216">
        <f t="shared" si="143"/>
        <v>179.02999999999997</v>
      </c>
      <c r="B1587" s="88" t="s">
        <v>152</v>
      </c>
      <c r="C1587" s="49">
        <v>5.3</v>
      </c>
      <c r="D1587" s="49" t="s">
        <v>23</v>
      </c>
      <c r="E1587" s="53"/>
      <c r="F1587" s="31"/>
      <c r="G1587" s="31"/>
      <c r="H1587" s="210"/>
    </row>
    <row r="1588" spans="1:8" ht="20.25" customHeight="1">
      <c r="A1588" s="216">
        <f t="shared" si="143"/>
        <v>179.03999999999996</v>
      </c>
      <c r="B1588" s="88" t="s">
        <v>153</v>
      </c>
      <c r="C1588" s="49">
        <v>45</v>
      </c>
      <c r="D1588" s="49" t="s">
        <v>23</v>
      </c>
      <c r="E1588" s="53"/>
      <c r="F1588" s="31"/>
      <c r="G1588" s="31"/>
      <c r="H1588" s="210"/>
    </row>
    <row r="1589" spans="1:8" ht="20.25" customHeight="1">
      <c r="A1589" s="216">
        <f t="shared" si="143"/>
        <v>179.04999999999995</v>
      </c>
      <c r="B1589" s="88" t="s">
        <v>154</v>
      </c>
      <c r="C1589" s="49">
        <v>2.16</v>
      </c>
      <c r="D1589" s="49" t="s">
        <v>23</v>
      </c>
      <c r="E1589" s="53"/>
      <c r="F1589" s="31"/>
      <c r="G1589" s="31"/>
      <c r="H1589" s="210"/>
    </row>
    <row r="1590" spans="1:8" ht="30">
      <c r="A1590" s="216">
        <f t="shared" si="143"/>
        <v>179.05999999999995</v>
      </c>
      <c r="B1590" s="38" t="s">
        <v>155</v>
      </c>
      <c r="C1590" s="49">
        <v>20.25</v>
      </c>
      <c r="D1590" s="49" t="s">
        <v>23</v>
      </c>
      <c r="E1590" s="53"/>
      <c r="F1590" s="31"/>
      <c r="G1590" s="31"/>
      <c r="H1590" s="210"/>
    </row>
    <row r="1591" spans="1:8" ht="20.25" customHeight="1">
      <c r="A1591" s="216">
        <f t="shared" si="143"/>
        <v>179.06999999999994</v>
      </c>
      <c r="B1591" s="88" t="s">
        <v>156</v>
      </c>
      <c r="C1591" s="49">
        <v>0.88</v>
      </c>
      <c r="D1591" s="49" t="s">
        <v>23</v>
      </c>
      <c r="E1591" s="53"/>
      <c r="F1591" s="31"/>
      <c r="G1591" s="31"/>
      <c r="H1591" s="210"/>
    </row>
    <row r="1592" spans="1:8" ht="20.25" customHeight="1">
      <c r="A1592" s="216">
        <f t="shared" si="143"/>
        <v>179.07999999999993</v>
      </c>
      <c r="B1592" s="88" t="s">
        <v>157</v>
      </c>
      <c r="C1592" s="49">
        <v>1.1399999999999999</v>
      </c>
      <c r="D1592" s="49" t="s">
        <v>23</v>
      </c>
      <c r="E1592" s="53"/>
      <c r="F1592" s="31"/>
      <c r="G1592" s="31"/>
      <c r="H1592" s="210"/>
    </row>
    <row r="1593" spans="1:8" ht="20.25" customHeight="1">
      <c r="A1593" s="216">
        <f t="shared" si="143"/>
        <v>179.08999999999992</v>
      </c>
      <c r="B1593" s="88" t="s">
        <v>158</v>
      </c>
      <c r="C1593" s="49">
        <v>8.75</v>
      </c>
      <c r="D1593" s="49" t="s">
        <v>38</v>
      </c>
      <c r="E1593" s="53"/>
      <c r="F1593" s="31"/>
      <c r="G1593" s="31"/>
      <c r="H1593" s="210"/>
    </row>
    <row r="1594" spans="1:8" ht="20.25" customHeight="1">
      <c r="A1594" s="216">
        <f t="shared" si="143"/>
        <v>179.09999999999991</v>
      </c>
      <c r="B1594" s="88" t="s">
        <v>159</v>
      </c>
      <c r="C1594" s="49">
        <v>1.1399999999999999</v>
      </c>
      <c r="D1594" s="49" t="s">
        <v>38</v>
      </c>
      <c r="E1594" s="53"/>
      <c r="F1594" s="31"/>
      <c r="G1594" s="31"/>
      <c r="H1594" s="210"/>
    </row>
    <row r="1595" spans="1:8" ht="20.25" customHeight="1">
      <c r="A1595" s="216">
        <f t="shared" si="143"/>
        <v>179.1099999999999</v>
      </c>
      <c r="B1595" s="88" t="s">
        <v>1331</v>
      </c>
      <c r="C1595" s="49">
        <v>1.1499999999999999</v>
      </c>
      <c r="D1595" s="49" t="s">
        <v>23</v>
      </c>
      <c r="E1595" s="53"/>
      <c r="F1595" s="31"/>
      <c r="G1595" s="31"/>
      <c r="H1595" s="210"/>
    </row>
    <row r="1596" spans="1:8" ht="20.25" customHeight="1">
      <c r="A1596" s="216">
        <f t="shared" si="143"/>
        <v>179.11999999999989</v>
      </c>
      <c r="B1596" s="88" t="s">
        <v>1332</v>
      </c>
      <c r="C1596" s="49">
        <v>4.58</v>
      </c>
      <c r="D1596" s="49" t="s">
        <v>23</v>
      </c>
      <c r="E1596" s="53"/>
      <c r="F1596" s="31"/>
      <c r="G1596" s="31"/>
      <c r="H1596" s="210"/>
    </row>
    <row r="1597" spans="1:8" ht="20.25" customHeight="1">
      <c r="A1597" s="216">
        <f t="shared" si="143"/>
        <v>179.12999999999988</v>
      </c>
      <c r="B1597" s="88" t="s">
        <v>1333</v>
      </c>
      <c r="C1597" s="49">
        <v>3.51</v>
      </c>
      <c r="D1597" s="49" t="s">
        <v>23</v>
      </c>
      <c r="E1597" s="53"/>
      <c r="F1597" s="31"/>
      <c r="G1597" s="31"/>
      <c r="H1597" s="210"/>
    </row>
    <row r="1598" spans="1:8" ht="20.25" customHeight="1">
      <c r="A1598" s="216">
        <f t="shared" si="143"/>
        <v>179.13999999999987</v>
      </c>
      <c r="B1598" s="88" t="s">
        <v>1334</v>
      </c>
      <c r="C1598" s="49">
        <v>3.51</v>
      </c>
      <c r="D1598" s="49" t="s">
        <v>23</v>
      </c>
      <c r="E1598" s="53"/>
      <c r="F1598" s="31"/>
      <c r="G1598" s="31"/>
      <c r="H1598" s="210"/>
    </row>
    <row r="1599" spans="1:8" ht="20.25" customHeight="1">
      <c r="A1599" s="216">
        <f t="shared" si="143"/>
        <v>179.14999999999986</v>
      </c>
      <c r="B1599" s="88" t="s">
        <v>1335</v>
      </c>
      <c r="C1599" s="49">
        <v>1.1499999999999999</v>
      </c>
      <c r="D1599" s="49" t="s">
        <v>23</v>
      </c>
      <c r="E1599" s="53"/>
      <c r="F1599" s="31"/>
      <c r="G1599" s="31"/>
      <c r="H1599" s="210"/>
    </row>
    <row r="1600" spans="1:8" ht="20.25" customHeight="1">
      <c r="A1600" s="216">
        <f t="shared" si="143"/>
        <v>179.15999999999985</v>
      </c>
      <c r="B1600" s="88" t="s">
        <v>1336</v>
      </c>
      <c r="C1600" s="49">
        <v>0.53</v>
      </c>
      <c r="D1600" s="49" t="s">
        <v>23</v>
      </c>
      <c r="E1600" s="53"/>
      <c r="F1600" s="31"/>
      <c r="G1600" s="31"/>
      <c r="H1600" s="210"/>
    </row>
    <row r="1601" spans="1:8" ht="20.25" customHeight="1">
      <c r="A1601" s="216">
        <f t="shared" si="143"/>
        <v>179.16999999999985</v>
      </c>
      <c r="B1601" s="88" t="s">
        <v>1337</v>
      </c>
      <c r="C1601" s="49">
        <v>0.53</v>
      </c>
      <c r="D1601" s="49" t="s">
        <v>23</v>
      </c>
      <c r="E1601" s="53"/>
      <c r="F1601" s="31"/>
      <c r="G1601" s="31"/>
      <c r="H1601" s="210"/>
    </row>
    <row r="1602" spans="1:8" ht="20.25" customHeight="1">
      <c r="A1602" s="216">
        <f t="shared" si="143"/>
        <v>179.17999999999984</v>
      </c>
      <c r="B1602" s="88" t="s">
        <v>1338</v>
      </c>
      <c r="C1602" s="49">
        <v>1.1499999999999999</v>
      </c>
      <c r="D1602" s="49" t="s">
        <v>23</v>
      </c>
      <c r="E1602" s="53"/>
      <c r="F1602" s="31"/>
      <c r="G1602" s="31"/>
      <c r="H1602" s="210"/>
    </row>
    <row r="1603" spans="1:8" ht="20.25" customHeight="1">
      <c r="A1603" s="216">
        <f t="shared" si="143"/>
        <v>179.18999999999983</v>
      </c>
      <c r="B1603" s="88" t="s">
        <v>1339</v>
      </c>
      <c r="C1603" s="49">
        <v>1.4</v>
      </c>
      <c r="D1603" s="49" t="s">
        <v>23</v>
      </c>
      <c r="E1603" s="53"/>
      <c r="F1603" s="31"/>
      <c r="G1603" s="31"/>
      <c r="H1603" s="210"/>
    </row>
    <row r="1604" spans="1:8" ht="20.25" customHeight="1">
      <c r="A1604" s="216">
        <f t="shared" si="143"/>
        <v>179.19999999999982</v>
      </c>
      <c r="B1604" s="88" t="s">
        <v>1340</v>
      </c>
      <c r="C1604" s="49">
        <v>1.1499999999999999</v>
      </c>
      <c r="D1604" s="49" t="s">
        <v>23</v>
      </c>
      <c r="E1604" s="53"/>
      <c r="F1604" s="31"/>
      <c r="G1604" s="31"/>
      <c r="H1604" s="210"/>
    </row>
    <row r="1605" spans="1:8" ht="20.25" customHeight="1">
      <c r="A1605" s="216">
        <f t="shared" si="143"/>
        <v>179.20999999999981</v>
      </c>
      <c r="B1605" s="88" t="s">
        <v>1341</v>
      </c>
      <c r="C1605" s="49">
        <v>1.1599999999999999</v>
      </c>
      <c r="D1605" s="49" t="s">
        <v>23</v>
      </c>
      <c r="E1605" s="53"/>
      <c r="F1605" s="31"/>
      <c r="G1605" s="31"/>
      <c r="H1605" s="210"/>
    </row>
    <row r="1606" spans="1:8" ht="20.25" customHeight="1">
      <c r="A1606" s="216">
        <f t="shared" si="143"/>
        <v>179.2199999999998</v>
      </c>
      <c r="B1606" s="88" t="s">
        <v>1342</v>
      </c>
      <c r="C1606" s="49">
        <v>1.6</v>
      </c>
      <c r="D1606" s="49" t="s">
        <v>23</v>
      </c>
      <c r="E1606" s="53"/>
      <c r="F1606" s="31"/>
      <c r="G1606" s="31"/>
      <c r="H1606" s="210"/>
    </row>
    <row r="1607" spans="1:8" ht="20.25" customHeight="1">
      <c r="A1607" s="216">
        <f t="shared" si="143"/>
        <v>179.22999999999979</v>
      </c>
      <c r="B1607" s="88" t="s">
        <v>1343</v>
      </c>
      <c r="C1607" s="49">
        <v>1.6</v>
      </c>
      <c r="D1607" s="49" t="s">
        <v>23</v>
      </c>
      <c r="E1607" s="53"/>
      <c r="F1607" s="31"/>
      <c r="G1607" s="31"/>
      <c r="H1607" s="210"/>
    </row>
    <row r="1608" spans="1:8" ht="20.25" customHeight="1">
      <c r="A1608" s="216">
        <f t="shared" si="143"/>
        <v>179.23999999999978</v>
      </c>
      <c r="B1608" s="88" t="s">
        <v>1344</v>
      </c>
      <c r="C1608" s="49">
        <v>0.62</v>
      </c>
      <c r="D1608" s="49" t="s">
        <v>23</v>
      </c>
      <c r="E1608" s="53"/>
      <c r="F1608" s="31"/>
      <c r="G1608" s="31"/>
      <c r="H1608" s="210"/>
    </row>
    <row r="1609" spans="1:8" ht="20.25" customHeight="1">
      <c r="A1609" s="216">
        <f t="shared" si="143"/>
        <v>179.24999999999977</v>
      </c>
      <c r="B1609" s="88" t="s">
        <v>1345</v>
      </c>
      <c r="C1609" s="49">
        <v>0.84</v>
      </c>
      <c r="D1609" s="49" t="s">
        <v>23</v>
      </c>
      <c r="E1609" s="53"/>
      <c r="F1609" s="31"/>
      <c r="G1609" s="31"/>
      <c r="H1609" s="210"/>
    </row>
    <row r="1610" spans="1:8" ht="20.25" customHeight="1">
      <c r="A1610" s="216">
        <f t="shared" si="143"/>
        <v>179.25999999999976</v>
      </c>
      <c r="B1610" s="88" t="s">
        <v>160</v>
      </c>
      <c r="C1610" s="49">
        <v>1.54</v>
      </c>
      <c r="D1610" s="49" t="s">
        <v>23</v>
      </c>
      <c r="E1610" s="53"/>
      <c r="F1610" s="31"/>
      <c r="G1610" s="31"/>
      <c r="H1610" s="210"/>
    </row>
    <row r="1611" spans="1:8" ht="20.25" customHeight="1">
      <c r="A1611" s="216">
        <f t="shared" si="143"/>
        <v>179.26999999999975</v>
      </c>
      <c r="B1611" s="88" t="s">
        <v>53</v>
      </c>
      <c r="C1611" s="49">
        <v>3.78</v>
      </c>
      <c r="D1611" s="49" t="s">
        <v>23</v>
      </c>
      <c r="E1611" s="53"/>
      <c r="F1611" s="31"/>
      <c r="G1611" s="31"/>
      <c r="H1611" s="210"/>
    </row>
    <row r="1612" spans="1:8" ht="20.25" customHeight="1">
      <c r="A1612" s="216">
        <f t="shared" si="143"/>
        <v>179.27999999999975</v>
      </c>
      <c r="B1612" s="38" t="s">
        <v>161</v>
      </c>
      <c r="C1612" s="49">
        <v>11.69</v>
      </c>
      <c r="D1612" s="49" t="s">
        <v>23</v>
      </c>
      <c r="E1612" s="53"/>
      <c r="F1612" s="31"/>
      <c r="G1612" s="31"/>
      <c r="H1612" s="210"/>
    </row>
    <row r="1613" spans="1:8" ht="20.25" customHeight="1">
      <c r="A1613" s="216">
        <f t="shared" si="143"/>
        <v>179.28999999999974</v>
      </c>
      <c r="B1613" s="38" t="s">
        <v>162</v>
      </c>
      <c r="C1613" s="49">
        <v>27.79</v>
      </c>
      <c r="D1613" s="49" t="s">
        <v>38</v>
      </c>
      <c r="E1613" s="53"/>
      <c r="F1613" s="31"/>
      <c r="G1613" s="31"/>
      <c r="H1613" s="210"/>
    </row>
    <row r="1614" spans="1:8" ht="20.25" customHeight="1">
      <c r="A1614" s="216">
        <f t="shared" si="143"/>
        <v>179.29999999999973</v>
      </c>
      <c r="B1614" s="38" t="s">
        <v>163</v>
      </c>
      <c r="C1614" s="49">
        <v>4.5199999999999996</v>
      </c>
      <c r="D1614" s="49" t="s">
        <v>38</v>
      </c>
      <c r="E1614" s="53"/>
      <c r="F1614" s="31"/>
      <c r="G1614" s="31"/>
      <c r="H1614" s="210"/>
    </row>
    <row r="1615" spans="1:8" ht="20.25" customHeight="1">
      <c r="A1615" s="216">
        <f t="shared" si="143"/>
        <v>179.30999999999972</v>
      </c>
      <c r="B1615" s="88" t="s">
        <v>164</v>
      </c>
      <c r="C1615" s="49">
        <v>26.4</v>
      </c>
      <c r="D1615" s="49" t="s">
        <v>91</v>
      </c>
      <c r="E1615" s="53"/>
      <c r="F1615" s="31"/>
      <c r="G1615" s="31"/>
      <c r="H1615" s="210"/>
    </row>
    <row r="1616" spans="1:8" ht="20.25" customHeight="1">
      <c r="A1616" s="216">
        <f t="shared" si="143"/>
        <v>179.31999999999971</v>
      </c>
      <c r="B1616" s="88" t="s">
        <v>165</v>
      </c>
      <c r="C1616" s="49">
        <v>11.33</v>
      </c>
      <c r="D1616" s="49" t="s">
        <v>91</v>
      </c>
      <c r="E1616" s="53"/>
      <c r="F1616" s="31"/>
      <c r="G1616" s="31"/>
      <c r="H1616" s="217"/>
    </row>
    <row r="1617" spans="1:8" ht="20.25" customHeight="1">
      <c r="A1617" s="225"/>
      <c r="B1617" s="88" t="s">
        <v>420</v>
      </c>
      <c r="C1617" s="88"/>
      <c r="D1617" s="88"/>
      <c r="E1617" s="88"/>
      <c r="F1617" s="226"/>
      <c r="G1617" s="101"/>
      <c r="H1617" s="217"/>
    </row>
    <row r="1618" spans="1:8" ht="20.25" customHeight="1">
      <c r="A1618" s="215">
        <v>180</v>
      </c>
      <c r="B1618" s="18" t="s">
        <v>60</v>
      </c>
      <c r="C1618" s="49"/>
      <c r="D1618" s="49"/>
      <c r="E1618" s="18"/>
      <c r="F1618" s="107"/>
      <c r="G1618" s="107"/>
      <c r="H1618" s="210"/>
    </row>
    <row r="1619" spans="1:8" ht="30">
      <c r="A1619" s="216">
        <f t="shared" ref="A1619:A1623" si="144">A1618+0.01</f>
        <v>180.01</v>
      </c>
      <c r="B1619" s="38" t="s">
        <v>1346</v>
      </c>
      <c r="C1619" s="49">
        <v>3.19</v>
      </c>
      <c r="D1619" s="49" t="s">
        <v>11</v>
      </c>
      <c r="E1619" s="53"/>
      <c r="F1619" s="31"/>
      <c r="G1619" s="31"/>
      <c r="H1619" s="210"/>
    </row>
    <row r="1620" spans="1:8" ht="30">
      <c r="A1620" s="216">
        <f t="shared" si="144"/>
        <v>180.01999999999998</v>
      </c>
      <c r="B1620" s="38" t="s">
        <v>1347</v>
      </c>
      <c r="C1620" s="49">
        <v>74.33</v>
      </c>
      <c r="D1620" s="49" t="s">
        <v>61</v>
      </c>
      <c r="E1620" s="53"/>
      <c r="F1620" s="31"/>
      <c r="G1620" s="31"/>
      <c r="H1620" s="210"/>
    </row>
    <row r="1621" spans="1:8" ht="30">
      <c r="A1621" s="216">
        <f t="shared" si="144"/>
        <v>180.02999999999997</v>
      </c>
      <c r="B1621" s="38" t="s">
        <v>1348</v>
      </c>
      <c r="C1621" s="49">
        <v>10.36</v>
      </c>
      <c r="D1621" s="49" t="s">
        <v>11</v>
      </c>
      <c r="E1621" s="53"/>
      <c r="F1621" s="31"/>
      <c r="G1621" s="31"/>
      <c r="H1621" s="210"/>
    </row>
    <row r="1622" spans="1:8" ht="30">
      <c r="A1622" s="216">
        <f t="shared" si="144"/>
        <v>180.03999999999996</v>
      </c>
      <c r="B1622" s="38" t="s">
        <v>109</v>
      </c>
      <c r="C1622" s="49">
        <v>486.48</v>
      </c>
      <c r="D1622" s="49" t="s">
        <v>11</v>
      </c>
      <c r="E1622" s="53"/>
      <c r="F1622" s="31"/>
      <c r="G1622" s="31"/>
      <c r="H1622" s="210"/>
    </row>
    <row r="1623" spans="1:8" ht="15.75">
      <c r="A1623" s="216">
        <f t="shared" si="144"/>
        <v>180.04999999999995</v>
      </c>
      <c r="B1623" s="38" t="s">
        <v>166</v>
      </c>
      <c r="C1623" s="49">
        <v>34.979999999999997</v>
      </c>
      <c r="D1623" s="49" t="s">
        <v>61</v>
      </c>
      <c r="E1623" s="53"/>
      <c r="F1623" s="31"/>
      <c r="G1623" s="31"/>
      <c r="H1623" s="217"/>
    </row>
    <row r="1624" spans="1:8" ht="20.25" customHeight="1">
      <c r="A1624" s="225"/>
      <c r="B1624" s="88" t="s">
        <v>420</v>
      </c>
      <c r="C1624" s="88"/>
      <c r="D1624" s="88"/>
      <c r="E1624" s="88"/>
      <c r="F1624" s="226"/>
      <c r="G1624" s="101"/>
      <c r="H1624" s="217"/>
    </row>
    <row r="1625" spans="1:8" ht="20.25" customHeight="1" thickBot="1">
      <c r="A1625" s="277">
        <v>181</v>
      </c>
      <c r="B1625" s="278" t="s">
        <v>469</v>
      </c>
      <c r="C1625" s="263"/>
      <c r="D1625" s="263"/>
      <c r="E1625" s="278"/>
      <c r="F1625" s="332"/>
      <c r="G1625" s="332"/>
      <c r="H1625" s="266"/>
    </row>
    <row r="1626" spans="1:8" ht="20.25" customHeight="1">
      <c r="A1626" s="267">
        <f t="shared" ref="A1626:A1631" si="145">A1625+0.01</f>
        <v>181.01</v>
      </c>
      <c r="B1626" s="268" t="s">
        <v>63</v>
      </c>
      <c r="C1626" s="270">
        <v>622.41</v>
      </c>
      <c r="D1626" s="270" t="s">
        <v>61</v>
      </c>
      <c r="E1626" s="325"/>
      <c r="F1626" s="272"/>
      <c r="G1626" s="272"/>
      <c r="H1626" s="273"/>
    </row>
    <row r="1627" spans="1:8" ht="20.25" customHeight="1">
      <c r="A1627" s="216">
        <f t="shared" si="145"/>
        <v>181.01999999999998</v>
      </c>
      <c r="B1627" s="88" t="s">
        <v>64</v>
      </c>
      <c r="C1627" s="49">
        <v>557.64</v>
      </c>
      <c r="D1627" s="49" t="s">
        <v>61</v>
      </c>
      <c r="E1627" s="53"/>
      <c r="F1627" s="31"/>
      <c r="G1627" s="31"/>
      <c r="H1627" s="210"/>
    </row>
    <row r="1628" spans="1:8" ht="20.25" customHeight="1">
      <c r="A1628" s="216">
        <f t="shared" si="145"/>
        <v>181.02999999999997</v>
      </c>
      <c r="B1628" s="88" t="s">
        <v>65</v>
      </c>
      <c r="C1628" s="49">
        <v>172.52</v>
      </c>
      <c r="D1628" s="49" t="s">
        <v>61</v>
      </c>
      <c r="E1628" s="53"/>
      <c r="F1628" s="31"/>
      <c r="G1628" s="31"/>
      <c r="H1628" s="210"/>
    </row>
    <row r="1629" spans="1:8" ht="20.25" customHeight="1">
      <c r="A1629" s="216">
        <f t="shared" si="145"/>
        <v>181.03999999999996</v>
      </c>
      <c r="B1629" s="88" t="s">
        <v>167</v>
      </c>
      <c r="C1629" s="49">
        <v>83.08</v>
      </c>
      <c r="D1629" s="49" t="s">
        <v>61</v>
      </c>
      <c r="E1629" s="53"/>
      <c r="F1629" s="31"/>
      <c r="G1629" s="31"/>
      <c r="H1629" s="210"/>
    </row>
    <row r="1630" spans="1:8" ht="20.25" customHeight="1">
      <c r="A1630" s="216">
        <f t="shared" si="145"/>
        <v>181.04999999999995</v>
      </c>
      <c r="B1630" s="88" t="s">
        <v>66</v>
      </c>
      <c r="C1630" s="49">
        <v>622.41</v>
      </c>
      <c r="D1630" s="49" t="s">
        <v>68</v>
      </c>
      <c r="E1630" s="53"/>
      <c r="F1630" s="31"/>
      <c r="G1630" s="31"/>
      <c r="H1630" s="210"/>
    </row>
    <row r="1631" spans="1:8" ht="20.25" customHeight="1">
      <c r="A1631" s="216">
        <f t="shared" si="145"/>
        <v>181.05999999999995</v>
      </c>
      <c r="B1631" s="88" t="s">
        <v>67</v>
      </c>
      <c r="C1631" s="49">
        <v>985.44</v>
      </c>
      <c r="D1631" s="49" t="s">
        <v>68</v>
      </c>
      <c r="E1631" s="53"/>
      <c r="F1631" s="31"/>
      <c r="G1631" s="31"/>
      <c r="H1631" s="217"/>
    </row>
    <row r="1632" spans="1:8" ht="20.25" customHeight="1">
      <c r="A1632" s="225"/>
      <c r="B1632" s="88" t="s">
        <v>420</v>
      </c>
      <c r="C1632" s="88"/>
      <c r="D1632" s="88"/>
      <c r="E1632" s="88"/>
      <c r="F1632" s="226"/>
      <c r="G1632" s="101"/>
      <c r="H1632" s="217"/>
    </row>
    <row r="1633" spans="1:8" ht="20.25" customHeight="1">
      <c r="A1633" s="215">
        <v>182</v>
      </c>
      <c r="B1633" s="18" t="s">
        <v>470</v>
      </c>
      <c r="C1633" s="49"/>
      <c r="D1633" s="49"/>
      <c r="E1633" s="18"/>
      <c r="F1633" s="107"/>
      <c r="G1633" s="107"/>
      <c r="H1633" s="210"/>
    </row>
    <row r="1634" spans="1:8" ht="20.25" customHeight="1">
      <c r="A1634" s="444">
        <f t="shared" ref="A1634:A1639" si="146">A1633+0.01</f>
        <v>182.01</v>
      </c>
      <c r="B1634" s="432" t="s">
        <v>69</v>
      </c>
      <c r="C1634" s="434">
        <v>29.35</v>
      </c>
      <c r="D1634" s="434" t="s">
        <v>23</v>
      </c>
      <c r="E1634" s="53"/>
      <c r="F1634" s="31"/>
      <c r="G1634" s="31"/>
      <c r="H1634" s="210"/>
    </row>
    <row r="1635" spans="1:8" ht="45">
      <c r="A1635" s="444">
        <f t="shared" si="146"/>
        <v>182.01999999999998</v>
      </c>
      <c r="B1635" s="435" t="s">
        <v>759</v>
      </c>
      <c r="C1635" s="434">
        <v>279.66000000000003</v>
      </c>
      <c r="D1635" s="434" t="s">
        <v>61</v>
      </c>
      <c r="E1635" s="53"/>
      <c r="F1635" s="31"/>
      <c r="G1635" s="31"/>
      <c r="H1635" s="210"/>
    </row>
    <row r="1636" spans="1:8" ht="45">
      <c r="A1636" s="444">
        <f t="shared" si="146"/>
        <v>182.02999999999997</v>
      </c>
      <c r="B1636" s="435" t="s">
        <v>1188</v>
      </c>
      <c r="C1636" s="434">
        <v>11.36</v>
      </c>
      <c r="D1636" s="434" t="s">
        <v>61</v>
      </c>
      <c r="E1636" s="53"/>
      <c r="F1636" s="31"/>
      <c r="G1636" s="31"/>
      <c r="H1636" s="210"/>
    </row>
    <row r="1637" spans="1:8" ht="20.25" customHeight="1">
      <c r="A1637" s="444">
        <f t="shared" si="146"/>
        <v>182.03999999999996</v>
      </c>
      <c r="B1637" s="435" t="s">
        <v>1349</v>
      </c>
      <c r="C1637" s="434">
        <v>33.979999999999997</v>
      </c>
      <c r="D1637" s="434" t="s">
        <v>11</v>
      </c>
      <c r="E1637" s="53"/>
      <c r="F1637" s="31"/>
      <c r="G1637" s="31"/>
      <c r="H1637" s="210"/>
    </row>
    <row r="1638" spans="1:8" ht="20.25" customHeight="1">
      <c r="A1638" s="444">
        <f t="shared" si="146"/>
        <v>182.04999999999995</v>
      </c>
      <c r="B1638" s="435" t="s">
        <v>1050</v>
      </c>
      <c r="C1638" s="434">
        <v>2.4700000000000002</v>
      </c>
      <c r="D1638" s="434" t="s">
        <v>11</v>
      </c>
      <c r="E1638" s="148"/>
      <c r="F1638" s="31"/>
      <c r="G1638" s="31"/>
      <c r="H1638" s="210"/>
    </row>
    <row r="1639" spans="1:8" ht="30">
      <c r="A1639" s="443">
        <f t="shared" si="146"/>
        <v>182.05999999999995</v>
      </c>
      <c r="B1639" s="424" t="s">
        <v>1350</v>
      </c>
      <c r="C1639" s="426">
        <v>33.92</v>
      </c>
      <c r="D1639" s="426" t="s">
        <v>56</v>
      </c>
      <c r="E1639" s="53"/>
      <c r="F1639" s="31"/>
      <c r="G1639" s="31"/>
      <c r="H1639" s="217"/>
    </row>
    <row r="1640" spans="1:8" ht="20.25" customHeight="1">
      <c r="A1640" s="225"/>
      <c r="B1640" s="88" t="s">
        <v>420</v>
      </c>
      <c r="C1640" s="88"/>
      <c r="D1640" s="88"/>
      <c r="E1640" s="88"/>
      <c r="F1640" s="226"/>
      <c r="G1640" s="101"/>
      <c r="H1640" s="217"/>
    </row>
    <row r="1641" spans="1:8" ht="20.25" customHeight="1">
      <c r="A1641" s="215">
        <v>183</v>
      </c>
      <c r="B1641" s="58" t="s">
        <v>71</v>
      </c>
      <c r="C1641" s="49"/>
      <c r="D1641" s="49"/>
      <c r="E1641" s="18"/>
      <c r="F1641" s="107"/>
      <c r="G1641" s="107"/>
      <c r="H1641" s="210"/>
    </row>
    <row r="1642" spans="1:8" ht="60">
      <c r="A1642" s="444">
        <f t="shared" ref="A1642:A1643" si="147">A1641+0.01</f>
        <v>183.01</v>
      </c>
      <c r="B1642" s="435" t="s">
        <v>1145</v>
      </c>
      <c r="C1642" s="434">
        <v>81.41</v>
      </c>
      <c r="D1642" s="434" t="s">
        <v>61</v>
      </c>
      <c r="E1642" s="53"/>
      <c r="F1642" s="31"/>
      <c r="G1642" s="31"/>
      <c r="H1642" s="217"/>
    </row>
    <row r="1643" spans="1:8" ht="30">
      <c r="A1643" s="444">
        <f t="shared" si="147"/>
        <v>183.01999999999998</v>
      </c>
      <c r="B1643" s="435" t="s">
        <v>1051</v>
      </c>
      <c r="C1643" s="434">
        <f>6.4*1.6</f>
        <v>10.240000000000002</v>
      </c>
      <c r="D1643" s="434" t="s">
        <v>61</v>
      </c>
      <c r="E1643" s="148"/>
      <c r="F1643" s="31"/>
      <c r="G1643" s="31"/>
      <c r="H1643" s="217"/>
    </row>
    <row r="1644" spans="1:8" ht="20.25" customHeight="1">
      <c r="A1644" s="225"/>
      <c r="B1644" s="88" t="s">
        <v>420</v>
      </c>
      <c r="C1644" s="88"/>
      <c r="D1644" s="88"/>
      <c r="E1644" s="88"/>
      <c r="F1644" s="226"/>
      <c r="G1644" s="101"/>
      <c r="H1644" s="217"/>
    </row>
    <row r="1645" spans="1:8" ht="20.25" customHeight="1">
      <c r="A1645" s="215">
        <v>184</v>
      </c>
      <c r="B1645" s="18" t="s">
        <v>1351</v>
      </c>
      <c r="C1645" s="49"/>
      <c r="D1645" s="49"/>
      <c r="E1645" s="18"/>
      <c r="F1645" s="107"/>
      <c r="G1645" s="107"/>
      <c r="H1645" s="210"/>
    </row>
    <row r="1646" spans="1:8" ht="20.25" customHeight="1">
      <c r="A1646" s="444">
        <f t="shared" ref="A1646:A1647" si="148">A1645+0.01</f>
        <v>184.01</v>
      </c>
      <c r="B1646" s="432" t="s">
        <v>1227</v>
      </c>
      <c r="C1646" s="434">
        <v>17.170000000000002</v>
      </c>
      <c r="D1646" s="434" t="s">
        <v>68</v>
      </c>
      <c r="E1646" s="53"/>
      <c r="F1646" s="31"/>
      <c r="G1646" s="31"/>
      <c r="H1646" s="210"/>
    </row>
    <row r="1647" spans="1:8" ht="20.25" customHeight="1">
      <c r="A1647" s="444">
        <f t="shared" si="148"/>
        <v>184.01999999999998</v>
      </c>
      <c r="B1647" s="432" t="s">
        <v>1352</v>
      </c>
      <c r="C1647" s="434">
        <v>12.17</v>
      </c>
      <c r="D1647" s="434" t="s">
        <v>61</v>
      </c>
      <c r="E1647" s="53"/>
      <c r="F1647" s="31"/>
      <c r="G1647" s="31"/>
      <c r="H1647" s="217"/>
    </row>
    <row r="1648" spans="1:8" ht="20.25" customHeight="1">
      <c r="A1648" s="225"/>
      <c r="B1648" s="88" t="s">
        <v>420</v>
      </c>
      <c r="C1648" s="88"/>
      <c r="D1648" s="88"/>
      <c r="E1648" s="88"/>
      <c r="F1648" s="226"/>
      <c r="G1648" s="101"/>
      <c r="H1648" s="217"/>
    </row>
    <row r="1649" spans="1:8" ht="20.25" customHeight="1">
      <c r="A1649" s="215">
        <v>185</v>
      </c>
      <c r="B1649" s="18" t="s">
        <v>1192</v>
      </c>
      <c r="C1649" s="49"/>
      <c r="D1649" s="49"/>
      <c r="E1649" s="18"/>
      <c r="F1649" s="107"/>
      <c r="G1649" s="107"/>
      <c r="H1649" s="210"/>
    </row>
    <row r="1650" spans="1:8" ht="20.25" customHeight="1">
      <c r="A1650" s="216">
        <f t="shared" ref="A1650" si="149">A1649+0.01</f>
        <v>185.01</v>
      </c>
      <c r="B1650" s="88" t="s">
        <v>168</v>
      </c>
      <c r="C1650" s="49">
        <v>32.840000000000003</v>
      </c>
      <c r="D1650" s="49" t="s">
        <v>61</v>
      </c>
      <c r="E1650" s="53"/>
      <c r="F1650" s="31"/>
      <c r="G1650" s="31"/>
      <c r="H1650" s="217"/>
    </row>
    <row r="1651" spans="1:8" ht="20.25" customHeight="1">
      <c r="A1651" s="225"/>
      <c r="B1651" s="88" t="s">
        <v>420</v>
      </c>
      <c r="C1651" s="88"/>
      <c r="D1651" s="88"/>
      <c r="E1651" s="88"/>
      <c r="F1651" s="226"/>
      <c r="G1651" s="101"/>
      <c r="H1651" s="217"/>
    </row>
    <row r="1652" spans="1:8" ht="20.25" customHeight="1">
      <c r="A1652" s="215">
        <v>186</v>
      </c>
      <c r="B1652" s="18" t="s">
        <v>76</v>
      </c>
      <c r="C1652" s="49"/>
      <c r="D1652" s="49"/>
      <c r="E1652" s="18"/>
      <c r="F1652" s="107"/>
      <c r="G1652" s="107"/>
      <c r="H1652" s="210"/>
    </row>
    <row r="1653" spans="1:8" ht="20.25" customHeight="1">
      <c r="A1653" s="216">
        <f t="shared" ref="A1653:A1657" si="150">A1652+0.01</f>
        <v>186.01</v>
      </c>
      <c r="B1653" s="88" t="s">
        <v>169</v>
      </c>
      <c r="C1653" s="49">
        <v>9</v>
      </c>
      <c r="D1653" s="49" t="s">
        <v>608</v>
      </c>
      <c r="E1653" s="53"/>
      <c r="F1653" s="31"/>
      <c r="G1653" s="31"/>
      <c r="H1653" s="210"/>
    </row>
    <row r="1654" spans="1:8" ht="20.25" customHeight="1">
      <c r="A1654" s="216">
        <f t="shared" si="150"/>
        <v>186.01999999999998</v>
      </c>
      <c r="B1654" s="88" t="s">
        <v>170</v>
      </c>
      <c r="C1654" s="49">
        <v>5.47</v>
      </c>
      <c r="D1654" s="49" t="s">
        <v>11</v>
      </c>
      <c r="E1654" s="53"/>
      <c r="F1654" s="31"/>
      <c r="G1654" s="31"/>
      <c r="H1654" s="210"/>
    </row>
    <row r="1655" spans="1:8" ht="30">
      <c r="A1655" s="216">
        <f t="shared" si="150"/>
        <v>186.02999999999997</v>
      </c>
      <c r="B1655" s="38" t="s">
        <v>1147</v>
      </c>
      <c r="C1655" s="49">
        <v>67.319999999999993</v>
      </c>
      <c r="D1655" s="49" t="s">
        <v>61</v>
      </c>
      <c r="E1655" s="53"/>
      <c r="F1655" s="31"/>
      <c r="G1655" s="31"/>
      <c r="H1655" s="210"/>
    </row>
    <row r="1656" spans="1:8" ht="20.25" customHeight="1">
      <c r="A1656" s="216">
        <f t="shared" si="150"/>
        <v>186.03999999999996</v>
      </c>
      <c r="B1656" s="88" t="s">
        <v>171</v>
      </c>
      <c r="C1656" s="49">
        <v>25.92</v>
      </c>
      <c r="D1656" s="49" t="s">
        <v>61</v>
      </c>
      <c r="E1656" s="53"/>
      <c r="F1656" s="31"/>
      <c r="G1656" s="31"/>
      <c r="H1656" s="210"/>
    </row>
    <row r="1657" spans="1:8" ht="20.25" customHeight="1">
      <c r="A1657" s="216">
        <f t="shared" si="150"/>
        <v>186.04999999999995</v>
      </c>
      <c r="B1657" s="88" t="s">
        <v>172</v>
      </c>
      <c r="C1657" s="49">
        <v>5.28</v>
      </c>
      <c r="D1657" s="49" t="s">
        <v>11</v>
      </c>
      <c r="E1657" s="53"/>
      <c r="F1657" s="31"/>
      <c r="G1657" s="31"/>
      <c r="H1657" s="217"/>
    </row>
    <row r="1658" spans="1:8" ht="20.25" customHeight="1">
      <c r="A1658" s="225"/>
      <c r="B1658" s="88" t="s">
        <v>420</v>
      </c>
      <c r="C1658" s="88"/>
      <c r="D1658" s="88"/>
      <c r="E1658" s="88"/>
      <c r="F1658" s="226"/>
      <c r="G1658" s="101"/>
      <c r="H1658" s="217"/>
    </row>
    <row r="1659" spans="1:8" ht="20.25" customHeight="1">
      <c r="A1659" s="215">
        <v>187</v>
      </c>
      <c r="B1659" s="18" t="s">
        <v>78</v>
      </c>
      <c r="C1659" s="49"/>
      <c r="D1659" s="49"/>
      <c r="E1659" s="18"/>
      <c r="F1659" s="107"/>
      <c r="G1659" s="107"/>
      <c r="H1659" s="210"/>
    </row>
    <row r="1660" spans="1:8" ht="20.25" customHeight="1">
      <c r="A1660" s="444">
        <f t="shared" ref="A1660:A1663" si="151">A1659+0.01</f>
        <v>187.01</v>
      </c>
      <c r="B1660" s="432" t="s">
        <v>79</v>
      </c>
      <c r="C1660" s="434">
        <v>32.840000000000003</v>
      </c>
      <c r="D1660" s="434" t="s">
        <v>61</v>
      </c>
      <c r="E1660" s="53"/>
      <c r="F1660" s="31"/>
      <c r="G1660" s="31"/>
      <c r="H1660" s="210"/>
    </row>
    <row r="1661" spans="1:8" ht="20.25" customHeight="1">
      <c r="A1661" s="216">
        <f t="shared" si="151"/>
        <v>187.01999999999998</v>
      </c>
      <c r="B1661" s="88" t="s">
        <v>1353</v>
      </c>
      <c r="C1661" s="49">
        <v>26.04</v>
      </c>
      <c r="D1661" s="49" t="s">
        <v>81</v>
      </c>
      <c r="E1661" s="53"/>
      <c r="F1661" s="31"/>
      <c r="G1661" s="31"/>
      <c r="H1661" s="210"/>
    </row>
    <row r="1662" spans="1:8" ht="30">
      <c r="A1662" s="216">
        <f t="shared" si="151"/>
        <v>187.02999999999997</v>
      </c>
      <c r="B1662" s="38" t="s">
        <v>173</v>
      </c>
      <c r="C1662" s="49">
        <v>26.04</v>
      </c>
      <c r="D1662" s="49" t="s">
        <v>81</v>
      </c>
      <c r="E1662" s="53"/>
      <c r="F1662" s="31"/>
      <c r="G1662" s="31"/>
      <c r="H1662" s="210"/>
    </row>
    <row r="1663" spans="1:8" ht="45">
      <c r="A1663" s="216">
        <f t="shared" si="151"/>
        <v>187.03999999999996</v>
      </c>
      <c r="B1663" s="38" t="s">
        <v>480</v>
      </c>
      <c r="C1663" s="49">
        <v>28.3</v>
      </c>
      <c r="D1663" s="49" t="s">
        <v>81</v>
      </c>
      <c r="E1663" s="53"/>
      <c r="F1663" s="31"/>
      <c r="G1663" s="31"/>
      <c r="H1663" s="217"/>
    </row>
    <row r="1664" spans="1:8" ht="20.25" customHeight="1">
      <c r="A1664" s="225"/>
      <c r="B1664" s="88" t="s">
        <v>420</v>
      </c>
      <c r="C1664" s="88"/>
      <c r="D1664" s="88"/>
      <c r="E1664" s="88"/>
      <c r="F1664" s="226"/>
      <c r="G1664" s="101"/>
      <c r="H1664" s="217"/>
    </row>
    <row r="1665" spans="1:8" ht="20.25" customHeight="1">
      <c r="A1665" s="215">
        <v>188</v>
      </c>
      <c r="B1665" s="18" t="s">
        <v>82</v>
      </c>
      <c r="C1665" s="49"/>
      <c r="D1665" s="49"/>
      <c r="E1665" s="18"/>
      <c r="F1665" s="107"/>
      <c r="G1665" s="107"/>
      <c r="H1665" s="210"/>
    </row>
    <row r="1666" spans="1:8" ht="20.25" customHeight="1">
      <c r="A1666" s="216">
        <f t="shared" ref="A1666:A1669" si="152">A1665+0.01</f>
        <v>188.01</v>
      </c>
      <c r="B1666" s="88" t="s">
        <v>174</v>
      </c>
      <c r="C1666" s="49">
        <v>1116.72</v>
      </c>
      <c r="D1666" s="49" t="s">
        <v>11</v>
      </c>
      <c r="E1666" s="53"/>
      <c r="F1666" s="31"/>
      <c r="G1666" s="31"/>
      <c r="H1666" s="210"/>
    </row>
    <row r="1667" spans="1:8" ht="20.25" customHeight="1">
      <c r="A1667" s="444">
        <f t="shared" si="152"/>
        <v>188.01999999999998</v>
      </c>
      <c r="B1667" s="432" t="s">
        <v>84</v>
      </c>
      <c r="C1667" s="434">
        <v>885.31999999999994</v>
      </c>
      <c r="D1667" s="434" t="s">
        <v>11</v>
      </c>
      <c r="E1667" s="53"/>
      <c r="F1667" s="31"/>
      <c r="G1667" s="31"/>
      <c r="H1667" s="210"/>
    </row>
    <row r="1668" spans="1:8" ht="20.25" customHeight="1">
      <c r="A1668" s="216">
        <f t="shared" si="152"/>
        <v>188.02999999999997</v>
      </c>
      <c r="B1668" s="88" t="s">
        <v>85</v>
      </c>
      <c r="C1668" s="49">
        <v>231.4</v>
      </c>
      <c r="D1668" s="49" t="s">
        <v>11</v>
      </c>
      <c r="E1668" s="53"/>
      <c r="F1668" s="31"/>
      <c r="G1668" s="31"/>
      <c r="H1668" s="210"/>
    </row>
    <row r="1669" spans="1:8" ht="20.25" customHeight="1">
      <c r="A1669" s="216">
        <f t="shared" si="152"/>
        <v>188.03999999999996</v>
      </c>
      <c r="B1669" s="88" t="s">
        <v>86</v>
      </c>
      <c r="C1669" s="49">
        <v>133.04</v>
      </c>
      <c r="D1669" s="49" t="s">
        <v>11</v>
      </c>
      <c r="E1669" s="53"/>
      <c r="F1669" s="31"/>
      <c r="G1669" s="31"/>
      <c r="H1669" s="217"/>
    </row>
    <row r="1670" spans="1:8" ht="20.25" customHeight="1">
      <c r="A1670" s="225"/>
      <c r="B1670" s="88" t="s">
        <v>420</v>
      </c>
      <c r="C1670" s="88"/>
      <c r="D1670" s="88"/>
      <c r="E1670" s="88"/>
      <c r="F1670" s="226"/>
      <c r="G1670" s="101"/>
      <c r="H1670" s="217"/>
    </row>
    <row r="1671" spans="1:8" ht="20.25" customHeight="1">
      <c r="A1671" s="215">
        <v>189</v>
      </c>
      <c r="B1671" s="18" t="s">
        <v>522</v>
      </c>
      <c r="C1671" s="49"/>
      <c r="D1671" s="49" t="s">
        <v>15</v>
      </c>
      <c r="E1671" s="18"/>
      <c r="F1671" s="107"/>
      <c r="G1671" s="107"/>
      <c r="H1671" s="210"/>
    </row>
    <row r="1672" spans="1:8" ht="20.25" customHeight="1">
      <c r="A1672" s="216">
        <f t="shared" ref="A1672:A1674" si="153">A1671+0.01</f>
        <v>189.01</v>
      </c>
      <c r="B1672" s="88" t="s">
        <v>105</v>
      </c>
      <c r="C1672" s="49">
        <v>319.91000000000003</v>
      </c>
      <c r="D1672" s="49" t="s">
        <v>11</v>
      </c>
      <c r="E1672" s="53"/>
      <c r="F1672" s="31"/>
      <c r="G1672" s="31"/>
      <c r="H1672" s="210"/>
    </row>
    <row r="1673" spans="1:8" ht="20.25" customHeight="1" thickBot="1">
      <c r="A1673" s="260">
        <f t="shared" si="153"/>
        <v>189.01999999999998</v>
      </c>
      <c r="B1673" s="261" t="s">
        <v>106</v>
      </c>
      <c r="C1673" s="263">
        <v>87.45</v>
      </c>
      <c r="D1673" s="263" t="s">
        <v>68</v>
      </c>
      <c r="E1673" s="322"/>
      <c r="F1673" s="265"/>
      <c r="G1673" s="265"/>
      <c r="H1673" s="266"/>
    </row>
    <row r="1674" spans="1:8" ht="30">
      <c r="A1674" s="267">
        <f t="shared" si="153"/>
        <v>189.02999999999997</v>
      </c>
      <c r="B1674" s="276" t="s">
        <v>107</v>
      </c>
      <c r="C1674" s="270">
        <v>368.01</v>
      </c>
      <c r="D1674" s="270" t="s">
        <v>11</v>
      </c>
      <c r="E1674" s="325"/>
      <c r="F1674" s="272"/>
      <c r="G1674" s="272"/>
      <c r="H1674" s="333"/>
    </row>
    <row r="1675" spans="1:8" ht="20.25" customHeight="1">
      <c r="A1675" s="225"/>
      <c r="B1675" s="88" t="s">
        <v>420</v>
      </c>
      <c r="C1675" s="88"/>
      <c r="D1675" s="88"/>
      <c r="E1675" s="88"/>
      <c r="F1675" s="226"/>
      <c r="G1675" s="101"/>
      <c r="H1675" s="217"/>
    </row>
    <row r="1676" spans="1:8" ht="20.25" customHeight="1">
      <c r="A1676" s="215">
        <v>190</v>
      </c>
      <c r="B1676" s="18" t="s">
        <v>87</v>
      </c>
      <c r="C1676" s="49"/>
      <c r="D1676" s="49"/>
      <c r="E1676" s="18"/>
      <c r="F1676" s="107"/>
      <c r="G1676" s="107"/>
      <c r="H1676" s="210"/>
    </row>
    <row r="1677" spans="1:8" ht="20.25" customHeight="1">
      <c r="A1677" s="216">
        <f t="shared" ref="A1677:A1681" si="154">A1676+0.01</f>
        <v>190.01</v>
      </c>
      <c r="B1677" s="88" t="s">
        <v>175</v>
      </c>
      <c r="C1677" s="49">
        <v>1</v>
      </c>
      <c r="D1677" s="49" t="s">
        <v>608</v>
      </c>
      <c r="E1677" s="53"/>
      <c r="F1677" s="31"/>
      <c r="G1677" s="31"/>
      <c r="H1677" s="210"/>
    </row>
    <row r="1678" spans="1:8" ht="30">
      <c r="A1678" s="216">
        <f t="shared" si="154"/>
        <v>190.01999999999998</v>
      </c>
      <c r="B1678" s="38" t="s">
        <v>176</v>
      </c>
      <c r="C1678" s="49">
        <v>304.5</v>
      </c>
      <c r="D1678" s="49" t="s">
        <v>91</v>
      </c>
      <c r="E1678" s="53"/>
      <c r="F1678" s="31"/>
      <c r="G1678" s="31"/>
      <c r="H1678" s="210"/>
    </row>
    <row r="1679" spans="1:8" ht="20.25" customHeight="1">
      <c r="A1679" s="216">
        <f t="shared" si="154"/>
        <v>190.02999999999997</v>
      </c>
      <c r="B1679" s="88" t="s">
        <v>93</v>
      </c>
      <c r="C1679" s="49">
        <v>7.24</v>
      </c>
      <c r="D1679" s="49" t="s">
        <v>91</v>
      </c>
      <c r="E1679" s="53"/>
      <c r="F1679" s="31"/>
      <c r="G1679" s="31"/>
      <c r="H1679" s="210"/>
    </row>
    <row r="1680" spans="1:8" ht="20.25" customHeight="1">
      <c r="A1680" s="216">
        <f t="shared" si="154"/>
        <v>190.03999999999996</v>
      </c>
      <c r="B1680" s="88" t="s">
        <v>177</v>
      </c>
      <c r="C1680" s="49">
        <v>1</v>
      </c>
      <c r="D1680" s="49" t="s">
        <v>103</v>
      </c>
      <c r="E1680" s="53"/>
      <c r="F1680" s="31"/>
      <c r="G1680" s="31"/>
      <c r="H1680" s="210"/>
    </row>
    <row r="1681" spans="1:8" ht="20.25" customHeight="1">
      <c r="A1681" s="216">
        <f t="shared" si="154"/>
        <v>190.04999999999995</v>
      </c>
      <c r="B1681" s="88" t="s">
        <v>178</v>
      </c>
      <c r="C1681" s="49">
        <v>66.52</v>
      </c>
      <c r="D1681" s="49" t="s">
        <v>11</v>
      </c>
      <c r="E1681" s="53"/>
      <c r="F1681" s="31"/>
      <c r="G1681" s="31"/>
      <c r="H1681" s="217"/>
    </row>
    <row r="1682" spans="1:8" ht="20.25" customHeight="1">
      <c r="A1682" s="228"/>
      <c r="B1682" s="88" t="s">
        <v>420</v>
      </c>
      <c r="C1682" s="88"/>
      <c r="D1682" s="88"/>
      <c r="E1682" s="88"/>
      <c r="F1682" s="226"/>
      <c r="G1682" s="101"/>
      <c r="H1682" s="217"/>
    </row>
    <row r="1683" spans="1:8" ht="20.25" customHeight="1">
      <c r="A1683" s="215">
        <v>191</v>
      </c>
      <c r="B1683" s="18" t="s">
        <v>179</v>
      </c>
      <c r="C1683" s="49"/>
      <c r="D1683" s="49"/>
      <c r="E1683" s="18"/>
      <c r="F1683" s="107"/>
      <c r="G1683" s="107"/>
      <c r="H1683" s="210"/>
    </row>
    <row r="1684" spans="1:8" ht="20.25" customHeight="1">
      <c r="A1684" s="216">
        <f t="shared" ref="A1684:A1697" si="155">A1683+0.01</f>
        <v>191.01</v>
      </c>
      <c r="B1684" s="88" t="s">
        <v>180</v>
      </c>
      <c r="C1684" s="49">
        <v>15.74</v>
      </c>
      <c r="D1684" s="49" t="s">
        <v>38</v>
      </c>
      <c r="E1684" s="53"/>
      <c r="F1684" s="31"/>
      <c r="G1684" s="31"/>
      <c r="H1684" s="210"/>
    </row>
    <row r="1685" spans="1:8" ht="20.25" customHeight="1">
      <c r="A1685" s="216">
        <f t="shared" si="155"/>
        <v>191.01999999999998</v>
      </c>
      <c r="B1685" s="88" t="s">
        <v>181</v>
      </c>
      <c r="C1685" s="49">
        <v>9.82</v>
      </c>
      <c r="D1685" s="49" t="s">
        <v>38</v>
      </c>
      <c r="E1685" s="53"/>
      <c r="F1685" s="31"/>
      <c r="G1685" s="31"/>
      <c r="H1685" s="210"/>
    </row>
    <row r="1686" spans="1:8" ht="20.25" customHeight="1">
      <c r="A1686" s="216">
        <f t="shared" si="155"/>
        <v>191.02999999999997</v>
      </c>
      <c r="B1686" s="88" t="s">
        <v>182</v>
      </c>
      <c r="C1686" s="49">
        <v>5.92</v>
      </c>
      <c r="D1686" s="49" t="s">
        <v>38</v>
      </c>
      <c r="E1686" s="53"/>
      <c r="F1686" s="31"/>
      <c r="G1686" s="31"/>
      <c r="H1686" s="210"/>
    </row>
    <row r="1687" spans="1:8" ht="20.25" customHeight="1">
      <c r="A1687" s="216">
        <f t="shared" si="155"/>
        <v>191.03999999999996</v>
      </c>
      <c r="B1687" s="88" t="s">
        <v>183</v>
      </c>
      <c r="C1687" s="49">
        <v>2.98</v>
      </c>
      <c r="D1687" s="49" t="s">
        <v>38</v>
      </c>
      <c r="E1687" s="53"/>
      <c r="F1687" s="31"/>
      <c r="G1687" s="31"/>
      <c r="H1687" s="210"/>
    </row>
    <row r="1688" spans="1:8" ht="20.25" customHeight="1">
      <c r="A1688" s="216">
        <f t="shared" si="155"/>
        <v>191.04999999999995</v>
      </c>
      <c r="B1688" s="88" t="s">
        <v>184</v>
      </c>
      <c r="C1688" s="49">
        <v>1.19</v>
      </c>
      <c r="D1688" s="49" t="s">
        <v>38</v>
      </c>
      <c r="E1688" s="53"/>
      <c r="F1688" s="31"/>
      <c r="G1688" s="31"/>
      <c r="H1688" s="210"/>
    </row>
    <row r="1689" spans="1:8" ht="20.25" customHeight="1">
      <c r="A1689" s="216">
        <f t="shared" si="155"/>
        <v>191.05999999999995</v>
      </c>
      <c r="B1689" s="88" t="s">
        <v>185</v>
      </c>
      <c r="C1689" s="49">
        <v>1.02</v>
      </c>
      <c r="D1689" s="49" t="s">
        <v>38</v>
      </c>
      <c r="E1689" s="53"/>
      <c r="F1689" s="31"/>
      <c r="G1689" s="31"/>
      <c r="H1689" s="210"/>
    </row>
    <row r="1690" spans="1:8" ht="20.25" customHeight="1">
      <c r="A1690" s="216">
        <f t="shared" si="155"/>
        <v>191.06999999999994</v>
      </c>
      <c r="B1690" s="88" t="s">
        <v>186</v>
      </c>
      <c r="C1690" s="49">
        <v>15.88</v>
      </c>
      <c r="D1690" s="49" t="s">
        <v>11</v>
      </c>
      <c r="E1690" s="53"/>
      <c r="F1690" s="31"/>
      <c r="G1690" s="31"/>
      <c r="H1690" s="210"/>
    </row>
    <row r="1691" spans="1:8" ht="20.25" customHeight="1">
      <c r="A1691" s="216">
        <f t="shared" si="155"/>
        <v>191.07999999999993</v>
      </c>
      <c r="B1691" s="88" t="s">
        <v>187</v>
      </c>
      <c r="C1691" s="49">
        <v>44.66</v>
      </c>
      <c r="D1691" s="49" t="s">
        <v>11</v>
      </c>
      <c r="E1691" s="53"/>
      <c r="F1691" s="31"/>
      <c r="G1691" s="31"/>
      <c r="H1691" s="210"/>
    </row>
    <row r="1692" spans="1:8" ht="20.25" customHeight="1">
      <c r="A1692" s="216">
        <f t="shared" si="155"/>
        <v>191.08999999999992</v>
      </c>
      <c r="B1692" s="88" t="s">
        <v>63</v>
      </c>
      <c r="C1692" s="49">
        <v>9.6</v>
      </c>
      <c r="D1692" s="49" t="s">
        <v>11</v>
      </c>
      <c r="E1692" s="53"/>
      <c r="F1692" s="31"/>
      <c r="G1692" s="31"/>
      <c r="H1692" s="210"/>
    </row>
    <row r="1693" spans="1:8" ht="20.25" customHeight="1">
      <c r="A1693" s="216">
        <f t="shared" si="155"/>
        <v>191.09999999999991</v>
      </c>
      <c r="B1693" s="88" t="s">
        <v>188</v>
      </c>
      <c r="C1693" s="49">
        <v>15.88</v>
      </c>
      <c r="D1693" s="49" t="s">
        <v>11</v>
      </c>
      <c r="E1693" s="53"/>
      <c r="F1693" s="31"/>
      <c r="G1693" s="31"/>
      <c r="H1693" s="210"/>
    </row>
    <row r="1694" spans="1:8" ht="20.25" customHeight="1">
      <c r="A1694" s="216">
        <f t="shared" si="155"/>
        <v>191.1099999999999</v>
      </c>
      <c r="B1694" s="88" t="s">
        <v>83</v>
      </c>
      <c r="C1694" s="49">
        <v>105.2</v>
      </c>
      <c r="D1694" s="49" t="s">
        <v>11</v>
      </c>
      <c r="E1694" s="53"/>
      <c r="F1694" s="31"/>
      <c r="G1694" s="31"/>
      <c r="H1694" s="210"/>
    </row>
    <row r="1695" spans="1:8" ht="20.25" customHeight="1">
      <c r="A1695" s="216">
        <f t="shared" si="155"/>
        <v>191.11999999999989</v>
      </c>
      <c r="B1695" s="88" t="s">
        <v>189</v>
      </c>
      <c r="C1695" s="49">
        <v>105.2</v>
      </c>
      <c r="D1695" s="49" t="s">
        <v>11</v>
      </c>
      <c r="E1695" s="53"/>
      <c r="F1695" s="31"/>
      <c r="G1695" s="31"/>
      <c r="H1695" s="210"/>
    </row>
    <row r="1696" spans="1:8" ht="20.25" customHeight="1">
      <c r="A1696" s="216">
        <f t="shared" si="155"/>
        <v>191.12999999999988</v>
      </c>
      <c r="B1696" s="88" t="s">
        <v>190</v>
      </c>
      <c r="C1696" s="49">
        <v>19.850000000000001</v>
      </c>
      <c r="D1696" s="49" t="s">
        <v>91</v>
      </c>
      <c r="E1696" s="53"/>
      <c r="F1696" s="31"/>
      <c r="G1696" s="31"/>
      <c r="H1696" s="210"/>
    </row>
    <row r="1697" spans="1:8" ht="20.25" customHeight="1">
      <c r="A1697" s="216">
        <f t="shared" si="155"/>
        <v>191.13999999999987</v>
      </c>
      <c r="B1697" s="88" t="s">
        <v>191</v>
      </c>
      <c r="C1697" s="49">
        <v>37.49</v>
      </c>
      <c r="D1697" s="49" t="s">
        <v>11</v>
      </c>
      <c r="E1697" s="53"/>
      <c r="F1697" s="31"/>
      <c r="G1697" s="31"/>
      <c r="H1697" s="217"/>
    </row>
    <row r="1698" spans="1:8" ht="20.25" customHeight="1">
      <c r="A1698" s="228"/>
      <c r="B1698" s="88" t="s">
        <v>420</v>
      </c>
      <c r="C1698" s="88"/>
      <c r="D1698" s="88"/>
      <c r="E1698" s="88"/>
      <c r="F1698" s="226"/>
      <c r="G1698" s="101"/>
      <c r="H1698" s="217"/>
    </row>
    <row r="1699" spans="1:8" ht="20.25" customHeight="1">
      <c r="A1699" s="215">
        <v>192</v>
      </c>
      <c r="B1699" s="18" t="s">
        <v>95</v>
      </c>
      <c r="C1699" s="49"/>
      <c r="D1699" s="49"/>
      <c r="E1699" s="18"/>
      <c r="F1699" s="107"/>
      <c r="G1699" s="107"/>
      <c r="H1699" s="210"/>
    </row>
    <row r="1700" spans="1:8" ht="20.25" customHeight="1">
      <c r="A1700" s="216">
        <f t="shared" ref="A1700:A1708" si="156">A1699+0.01</f>
        <v>192.01</v>
      </c>
      <c r="B1700" s="88" t="s">
        <v>96</v>
      </c>
      <c r="C1700" s="49">
        <v>3.74</v>
      </c>
      <c r="D1700" s="49" t="s">
        <v>38</v>
      </c>
      <c r="E1700" s="53"/>
      <c r="F1700" s="31"/>
      <c r="G1700" s="31"/>
      <c r="H1700" s="210"/>
    </row>
    <row r="1701" spans="1:8" ht="20.25" customHeight="1">
      <c r="A1701" s="216">
        <f t="shared" si="156"/>
        <v>192.01999999999998</v>
      </c>
      <c r="B1701" s="88" t="s">
        <v>19</v>
      </c>
      <c r="C1701" s="49">
        <v>3.94</v>
      </c>
      <c r="D1701" s="49" t="s">
        <v>38</v>
      </c>
      <c r="E1701" s="53"/>
      <c r="F1701" s="31"/>
      <c r="G1701" s="31"/>
      <c r="H1701" s="210"/>
    </row>
    <row r="1702" spans="1:8" ht="20.25" customHeight="1">
      <c r="A1702" s="216">
        <f t="shared" si="156"/>
        <v>192.02999999999997</v>
      </c>
      <c r="B1702" s="88" t="s">
        <v>97</v>
      </c>
      <c r="C1702" s="49">
        <v>3.46</v>
      </c>
      <c r="D1702" s="49" t="s">
        <v>38</v>
      </c>
      <c r="E1702" s="53"/>
      <c r="F1702" s="31"/>
      <c r="G1702" s="31"/>
      <c r="H1702" s="210"/>
    </row>
    <row r="1703" spans="1:8" ht="20.25" customHeight="1">
      <c r="A1703" s="216">
        <f t="shared" si="156"/>
        <v>192.03999999999996</v>
      </c>
      <c r="B1703" s="88" t="s">
        <v>98</v>
      </c>
      <c r="C1703" s="49">
        <v>8.3000000000000007</v>
      </c>
      <c r="D1703" s="49" t="s">
        <v>11</v>
      </c>
      <c r="E1703" s="53"/>
      <c r="F1703" s="31"/>
      <c r="G1703" s="31"/>
      <c r="H1703" s="210"/>
    </row>
    <row r="1704" spans="1:8" ht="20.25" customHeight="1">
      <c r="A1704" s="216">
        <f t="shared" si="156"/>
        <v>192.04999999999995</v>
      </c>
      <c r="B1704" s="88" t="s">
        <v>99</v>
      </c>
      <c r="C1704" s="49">
        <v>5.54</v>
      </c>
      <c r="D1704" s="49" t="s">
        <v>11</v>
      </c>
      <c r="E1704" s="53"/>
      <c r="F1704" s="31"/>
      <c r="G1704" s="31"/>
      <c r="H1704" s="210"/>
    </row>
    <row r="1705" spans="1:8" ht="20.25" customHeight="1">
      <c r="A1705" s="216">
        <f t="shared" si="156"/>
        <v>192.05999999999995</v>
      </c>
      <c r="B1705" s="88" t="s">
        <v>67</v>
      </c>
      <c r="C1705" s="49">
        <v>27.68</v>
      </c>
      <c r="D1705" s="49" t="s">
        <v>91</v>
      </c>
      <c r="E1705" s="53"/>
      <c r="F1705" s="31"/>
      <c r="G1705" s="31"/>
      <c r="H1705" s="210"/>
    </row>
    <row r="1706" spans="1:8" ht="30">
      <c r="A1706" s="216">
        <f t="shared" si="156"/>
        <v>192.06999999999994</v>
      </c>
      <c r="B1706" s="38" t="s">
        <v>100</v>
      </c>
      <c r="C1706" s="49">
        <v>14.51</v>
      </c>
      <c r="D1706" s="49" t="s">
        <v>11</v>
      </c>
      <c r="E1706" s="53"/>
      <c r="F1706" s="31"/>
      <c r="G1706" s="31"/>
      <c r="H1706" s="210"/>
    </row>
    <row r="1707" spans="1:8" ht="20.25" customHeight="1">
      <c r="A1707" s="216">
        <f t="shared" si="156"/>
        <v>192.07999999999993</v>
      </c>
      <c r="B1707" s="88" t="s">
        <v>101</v>
      </c>
      <c r="C1707" s="49">
        <v>14.51</v>
      </c>
      <c r="D1707" s="49" t="s">
        <v>11</v>
      </c>
      <c r="E1707" s="53"/>
      <c r="F1707" s="31"/>
      <c r="G1707" s="31"/>
      <c r="H1707" s="210"/>
    </row>
    <row r="1708" spans="1:8" ht="20.25" customHeight="1">
      <c r="A1708" s="216">
        <f t="shared" si="156"/>
        <v>192.08999999999992</v>
      </c>
      <c r="B1708" s="88" t="s">
        <v>104</v>
      </c>
      <c r="C1708" s="49">
        <v>13.84</v>
      </c>
      <c r="D1708" s="49" t="s">
        <v>91</v>
      </c>
      <c r="E1708" s="53"/>
      <c r="F1708" s="31"/>
      <c r="G1708" s="31"/>
      <c r="H1708" s="217"/>
    </row>
    <row r="1709" spans="1:8" ht="20.25" customHeight="1">
      <c r="A1709" s="228"/>
      <c r="B1709" s="88" t="s">
        <v>420</v>
      </c>
      <c r="C1709" s="88"/>
      <c r="D1709" s="88"/>
      <c r="E1709" s="88"/>
      <c r="F1709" s="226"/>
      <c r="G1709" s="101"/>
      <c r="H1709" s="217"/>
    </row>
    <row r="1710" spans="1:8" ht="20.25" customHeight="1">
      <c r="A1710" s="228"/>
      <c r="B1710" s="88"/>
      <c r="C1710" s="88"/>
      <c r="D1710" s="88"/>
      <c r="E1710" s="88"/>
      <c r="F1710" s="226"/>
      <c r="G1710" s="101"/>
      <c r="H1710" s="217"/>
    </row>
    <row r="1711" spans="1:8" ht="20.25" customHeight="1">
      <c r="A1711" s="215">
        <v>193</v>
      </c>
      <c r="B1711" s="18" t="s">
        <v>192</v>
      </c>
      <c r="C1711" s="49"/>
      <c r="D1711" s="49"/>
      <c r="E1711" s="18"/>
      <c r="F1711" s="107"/>
      <c r="G1711" s="107"/>
      <c r="H1711" s="210"/>
    </row>
    <row r="1712" spans="1:8" ht="45.75">
      <c r="A1712" s="216">
        <f t="shared" ref="A1712:A1726" si="157">A1711+0.01</f>
        <v>193.01</v>
      </c>
      <c r="B1712" s="38" t="s">
        <v>940</v>
      </c>
      <c r="C1712" s="49">
        <v>3</v>
      </c>
      <c r="D1712" s="49" t="s">
        <v>229</v>
      </c>
      <c r="E1712" s="53"/>
      <c r="F1712" s="31"/>
      <c r="G1712" s="31"/>
      <c r="H1712" s="210"/>
    </row>
    <row r="1713" spans="1:8" ht="30">
      <c r="A1713" s="216">
        <f t="shared" si="157"/>
        <v>193.01999999999998</v>
      </c>
      <c r="B1713" s="38" t="s">
        <v>118</v>
      </c>
      <c r="C1713" s="49">
        <v>1</v>
      </c>
      <c r="D1713" s="49" t="s">
        <v>229</v>
      </c>
      <c r="E1713" s="53"/>
      <c r="F1713" s="31"/>
      <c r="G1713" s="31"/>
      <c r="H1713" s="210"/>
    </row>
    <row r="1714" spans="1:8" ht="75.75">
      <c r="A1714" s="216">
        <f t="shared" si="157"/>
        <v>193.02999999999997</v>
      </c>
      <c r="B1714" s="38" t="s">
        <v>1080</v>
      </c>
      <c r="C1714" s="49">
        <v>12</v>
      </c>
      <c r="D1714" s="49" t="s">
        <v>229</v>
      </c>
      <c r="E1714" s="53"/>
      <c r="F1714" s="31"/>
      <c r="G1714" s="31"/>
      <c r="H1714" s="210"/>
    </row>
    <row r="1715" spans="1:8" ht="45">
      <c r="A1715" s="216">
        <f t="shared" si="157"/>
        <v>193.03999999999996</v>
      </c>
      <c r="B1715" s="149" t="s">
        <v>193</v>
      </c>
      <c r="C1715" s="49">
        <v>13</v>
      </c>
      <c r="D1715" s="49" t="s">
        <v>229</v>
      </c>
      <c r="E1715" s="53"/>
      <c r="F1715" s="31"/>
      <c r="G1715" s="31"/>
      <c r="H1715" s="210"/>
    </row>
    <row r="1716" spans="1:8" ht="45.75">
      <c r="A1716" s="216">
        <f t="shared" si="157"/>
        <v>193.04999999999995</v>
      </c>
      <c r="B1716" s="38" t="s">
        <v>1354</v>
      </c>
      <c r="C1716" s="49">
        <v>1</v>
      </c>
      <c r="D1716" s="49" t="s">
        <v>229</v>
      </c>
      <c r="E1716" s="53"/>
      <c r="F1716" s="31"/>
      <c r="G1716" s="31"/>
      <c r="H1716" s="210"/>
    </row>
    <row r="1717" spans="1:8" ht="60.75">
      <c r="A1717" s="216">
        <f t="shared" si="157"/>
        <v>193.05999999999995</v>
      </c>
      <c r="B1717" s="38" t="s">
        <v>1355</v>
      </c>
      <c r="C1717" s="49">
        <v>12</v>
      </c>
      <c r="D1717" s="49" t="s">
        <v>229</v>
      </c>
      <c r="E1717" s="53"/>
      <c r="F1717" s="31"/>
      <c r="G1717" s="31"/>
      <c r="H1717" s="210"/>
    </row>
    <row r="1718" spans="1:8" ht="31.5" thickBot="1">
      <c r="A1718" s="260">
        <f t="shared" si="157"/>
        <v>193.06999999999994</v>
      </c>
      <c r="B1718" s="300" t="s">
        <v>941</v>
      </c>
      <c r="C1718" s="263">
        <v>1</v>
      </c>
      <c r="D1718" s="263" t="s">
        <v>229</v>
      </c>
      <c r="E1718" s="322"/>
      <c r="F1718" s="265"/>
      <c r="G1718" s="265"/>
      <c r="H1718" s="266"/>
    </row>
    <row r="1719" spans="1:8" ht="30.75">
      <c r="A1719" s="267">
        <f t="shared" si="157"/>
        <v>193.07999999999993</v>
      </c>
      <c r="B1719" s="276" t="s">
        <v>942</v>
      </c>
      <c r="C1719" s="270">
        <v>14</v>
      </c>
      <c r="D1719" s="270" t="s">
        <v>229</v>
      </c>
      <c r="E1719" s="325"/>
      <c r="F1719" s="272"/>
      <c r="G1719" s="272"/>
      <c r="H1719" s="273"/>
    </row>
    <row r="1720" spans="1:8" ht="30.75">
      <c r="A1720" s="216">
        <f t="shared" si="157"/>
        <v>193.08999999999992</v>
      </c>
      <c r="B1720" s="38" t="s">
        <v>943</v>
      </c>
      <c r="C1720" s="49">
        <v>4</v>
      </c>
      <c r="D1720" s="49" t="s">
        <v>229</v>
      </c>
      <c r="E1720" s="53"/>
      <c r="F1720" s="31"/>
      <c r="G1720" s="31"/>
      <c r="H1720" s="210"/>
    </row>
    <row r="1721" spans="1:8" ht="45.75">
      <c r="A1721" s="216">
        <f t="shared" si="157"/>
        <v>193.09999999999991</v>
      </c>
      <c r="B1721" s="38" t="s">
        <v>944</v>
      </c>
      <c r="C1721" s="49">
        <v>9</v>
      </c>
      <c r="D1721" s="49" t="s">
        <v>229</v>
      </c>
      <c r="E1721" s="53"/>
      <c r="F1721" s="31"/>
      <c r="G1721" s="31"/>
      <c r="H1721" s="210"/>
    </row>
    <row r="1722" spans="1:8" ht="45.75">
      <c r="A1722" s="216">
        <f t="shared" si="157"/>
        <v>193.1099999999999</v>
      </c>
      <c r="B1722" s="38" t="s">
        <v>945</v>
      </c>
      <c r="C1722" s="49">
        <v>3</v>
      </c>
      <c r="D1722" s="49" t="s">
        <v>229</v>
      </c>
      <c r="E1722" s="53"/>
      <c r="F1722" s="31"/>
      <c r="G1722" s="31"/>
      <c r="H1722" s="210"/>
    </row>
    <row r="1723" spans="1:8" ht="45.75">
      <c r="A1723" s="216">
        <f t="shared" si="157"/>
        <v>193.11999999999989</v>
      </c>
      <c r="B1723" s="38" t="s">
        <v>946</v>
      </c>
      <c r="C1723" s="49">
        <v>13</v>
      </c>
      <c r="D1723" s="49" t="s">
        <v>229</v>
      </c>
      <c r="E1723" s="53"/>
      <c r="F1723" s="31"/>
      <c r="G1723" s="31"/>
      <c r="H1723" s="210"/>
    </row>
    <row r="1724" spans="1:8" ht="45.75">
      <c r="A1724" s="216">
        <f t="shared" si="157"/>
        <v>193.12999999999988</v>
      </c>
      <c r="B1724" s="38" t="s">
        <v>1356</v>
      </c>
      <c r="C1724" s="49">
        <v>1</v>
      </c>
      <c r="D1724" s="49" t="s">
        <v>229</v>
      </c>
      <c r="E1724" s="53"/>
      <c r="F1724" s="31"/>
      <c r="G1724" s="31"/>
      <c r="H1724" s="210"/>
    </row>
    <row r="1725" spans="1:8" ht="45.75">
      <c r="A1725" s="216">
        <f t="shared" si="157"/>
        <v>193.13999999999987</v>
      </c>
      <c r="B1725" s="38" t="s">
        <v>947</v>
      </c>
      <c r="C1725" s="49">
        <v>3</v>
      </c>
      <c r="D1725" s="49" t="s">
        <v>229</v>
      </c>
      <c r="E1725" s="53"/>
      <c r="F1725" s="31"/>
      <c r="G1725" s="31"/>
      <c r="H1725" s="210"/>
    </row>
    <row r="1726" spans="1:8" ht="45">
      <c r="A1726" s="216">
        <f t="shared" si="157"/>
        <v>193.14999999999986</v>
      </c>
      <c r="B1726" s="38" t="s">
        <v>134</v>
      </c>
      <c r="C1726" s="49">
        <v>9</v>
      </c>
      <c r="D1726" s="49" t="s">
        <v>229</v>
      </c>
      <c r="E1726" s="53"/>
      <c r="F1726" s="31"/>
      <c r="G1726" s="31"/>
      <c r="H1726" s="217"/>
    </row>
    <row r="1727" spans="1:8" ht="20.25" customHeight="1">
      <c r="A1727" s="228"/>
      <c r="B1727" s="88" t="s">
        <v>420</v>
      </c>
      <c r="C1727" s="88"/>
      <c r="D1727" s="88"/>
      <c r="E1727" s="88"/>
      <c r="F1727" s="226"/>
      <c r="G1727" s="101"/>
      <c r="H1727" s="217"/>
    </row>
    <row r="1728" spans="1:8" ht="20.25" customHeight="1">
      <c r="A1728" s="228"/>
      <c r="B1728" s="88"/>
      <c r="C1728" s="88"/>
      <c r="D1728" s="88"/>
      <c r="E1728" s="88"/>
      <c r="F1728" s="226"/>
      <c r="G1728" s="101"/>
      <c r="H1728" s="217"/>
    </row>
    <row r="1729" spans="1:8" ht="20.25" customHeight="1">
      <c r="A1729" s="215">
        <v>194</v>
      </c>
      <c r="B1729" s="18" t="s">
        <v>1357</v>
      </c>
      <c r="C1729" s="49"/>
      <c r="D1729" s="49"/>
      <c r="E1729" s="18"/>
      <c r="F1729" s="107"/>
      <c r="G1729" s="107"/>
      <c r="H1729" s="210"/>
    </row>
    <row r="1730" spans="1:8" ht="105.75">
      <c r="A1730" s="216">
        <f t="shared" ref="A1730:A1745" si="158">A1729+0.01</f>
        <v>194.01</v>
      </c>
      <c r="B1730" s="38" t="s">
        <v>948</v>
      </c>
      <c r="C1730" s="49">
        <v>1</v>
      </c>
      <c r="D1730" s="49" t="s">
        <v>229</v>
      </c>
      <c r="E1730" s="53"/>
      <c r="F1730" s="31"/>
      <c r="G1730" s="31"/>
      <c r="H1730" s="210"/>
    </row>
    <row r="1731" spans="1:8" ht="75.75">
      <c r="A1731" s="216">
        <f t="shared" si="158"/>
        <v>194.01999999999998</v>
      </c>
      <c r="B1731" s="38" t="s">
        <v>949</v>
      </c>
      <c r="C1731" s="49">
        <v>1</v>
      </c>
      <c r="D1731" s="49" t="s">
        <v>229</v>
      </c>
      <c r="E1731" s="53"/>
      <c r="F1731" s="31"/>
      <c r="G1731" s="31"/>
      <c r="H1731" s="210"/>
    </row>
    <row r="1732" spans="1:8" ht="60.75">
      <c r="A1732" s="216">
        <f t="shared" si="158"/>
        <v>194.02999999999997</v>
      </c>
      <c r="B1732" s="38" t="s">
        <v>950</v>
      </c>
      <c r="C1732" s="49">
        <v>16</v>
      </c>
      <c r="D1732" s="49" t="s">
        <v>229</v>
      </c>
      <c r="E1732" s="53"/>
      <c r="F1732" s="31"/>
      <c r="G1732" s="31"/>
      <c r="H1732" s="210"/>
    </row>
    <row r="1733" spans="1:8" ht="30.75">
      <c r="A1733" s="216">
        <f t="shared" si="158"/>
        <v>194.03999999999996</v>
      </c>
      <c r="B1733" s="38" t="s">
        <v>951</v>
      </c>
      <c r="C1733" s="49">
        <v>8</v>
      </c>
      <c r="D1733" s="49" t="s">
        <v>229</v>
      </c>
      <c r="E1733" s="53"/>
      <c r="F1733" s="31"/>
      <c r="G1733" s="31"/>
      <c r="H1733" s="210"/>
    </row>
    <row r="1734" spans="1:8" ht="30.75">
      <c r="A1734" s="216">
        <f t="shared" si="158"/>
        <v>194.04999999999995</v>
      </c>
      <c r="B1734" s="38" t="s">
        <v>952</v>
      </c>
      <c r="C1734" s="49">
        <v>26</v>
      </c>
      <c r="D1734" s="49" t="s">
        <v>229</v>
      </c>
      <c r="E1734" s="53"/>
      <c r="F1734" s="31"/>
      <c r="G1734" s="31"/>
      <c r="H1734" s="210"/>
    </row>
    <row r="1735" spans="1:8" ht="45.75">
      <c r="A1735" s="216">
        <f t="shared" si="158"/>
        <v>194.05999999999995</v>
      </c>
      <c r="B1735" s="38" t="s">
        <v>1358</v>
      </c>
      <c r="C1735" s="49">
        <v>6</v>
      </c>
      <c r="D1735" s="49" t="s">
        <v>229</v>
      </c>
      <c r="E1735" s="53"/>
      <c r="F1735" s="31"/>
      <c r="G1735" s="31"/>
      <c r="H1735" s="210"/>
    </row>
    <row r="1736" spans="1:8" ht="61.5">
      <c r="A1736" s="216">
        <f t="shared" si="158"/>
        <v>194.06999999999994</v>
      </c>
      <c r="B1736" s="38" t="s">
        <v>1359</v>
      </c>
      <c r="C1736" s="49">
        <v>64</v>
      </c>
      <c r="D1736" s="49" t="s">
        <v>229</v>
      </c>
      <c r="E1736" s="53"/>
      <c r="F1736" s="31"/>
      <c r="G1736" s="31"/>
      <c r="H1736" s="210"/>
    </row>
    <row r="1737" spans="1:8" ht="45.75">
      <c r="A1737" s="216">
        <f t="shared" si="158"/>
        <v>194.07999999999993</v>
      </c>
      <c r="B1737" s="38" t="s">
        <v>1360</v>
      </c>
      <c r="C1737" s="49">
        <v>5</v>
      </c>
      <c r="D1737" s="49" t="s">
        <v>229</v>
      </c>
      <c r="E1737" s="53"/>
      <c r="F1737" s="31"/>
      <c r="G1737" s="31"/>
      <c r="H1737" s="210"/>
    </row>
    <row r="1738" spans="1:8" ht="60.75">
      <c r="A1738" s="216">
        <f t="shared" si="158"/>
        <v>194.08999999999992</v>
      </c>
      <c r="B1738" s="38" t="s">
        <v>1361</v>
      </c>
      <c r="C1738" s="49">
        <v>3</v>
      </c>
      <c r="D1738" s="49" t="s">
        <v>229</v>
      </c>
      <c r="E1738" s="53"/>
      <c r="F1738" s="31"/>
      <c r="G1738" s="31"/>
      <c r="H1738" s="210"/>
    </row>
    <row r="1739" spans="1:8" ht="60.75">
      <c r="A1739" s="216">
        <f t="shared" si="158"/>
        <v>194.09999999999991</v>
      </c>
      <c r="B1739" s="38" t="s">
        <v>1362</v>
      </c>
      <c r="C1739" s="49">
        <v>8</v>
      </c>
      <c r="D1739" s="49" t="s">
        <v>229</v>
      </c>
      <c r="E1739" s="53"/>
      <c r="F1739" s="31"/>
      <c r="G1739" s="31"/>
      <c r="H1739" s="210"/>
    </row>
    <row r="1740" spans="1:8" ht="45.75">
      <c r="A1740" s="216">
        <f t="shared" si="158"/>
        <v>194.1099999999999</v>
      </c>
      <c r="B1740" s="38" t="s">
        <v>1363</v>
      </c>
      <c r="C1740" s="49">
        <v>23</v>
      </c>
      <c r="D1740" s="49" t="s">
        <v>229</v>
      </c>
      <c r="E1740" s="53"/>
      <c r="F1740" s="31"/>
      <c r="G1740" s="31"/>
      <c r="H1740" s="210"/>
    </row>
    <row r="1741" spans="1:8" ht="46.5" thickBot="1">
      <c r="A1741" s="260">
        <f t="shared" si="158"/>
        <v>194.11999999999989</v>
      </c>
      <c r="B1741" s="300" t="s">
        <v>1364</v>
      </c>
      <c r="C1741" s="263">
        <v>5</v>
      </c>
      <c r="D1741" s="263" t="s">
        <v>229</v>
      </c>
      <c r="E1741" s="322"/>
      <c r="F1741" s="265"/>
      <c r="G1741" s="265"/>
      <c r="H1741" s="266"/>
    </row>
    <row r="1742" spans="1:8" ht="75.75">
      <c r="A1742" s="267">
        <f t="shared" si="158"/>
        <v>194.12999999999988</v>
      </c>
      <c r="B1742" s="276" t="s">
        <v>1365</v>
      </c>
      <c r="C1742" s="270">
        <v>1</v>
      </c>
      <c r="D1742" s="270" t="s">
        <v>229</v>
      </c>
      <c r="E1742" s="325"/>
      <c r="F1742" s="272"/>
      <c r="G1742" s="272"/>
      <c r="H1742" s="273"/>
    </row>
    <row r="1743" spans="1:8" ht="75.75">
      <c r="A1743" s="216">
        <f t="shared" si="158"/>
        <v>194.13999999999987</v>
      </c>
      <c r="B1743" s="38" t="s">
        <v>1366</v>
      </c>
      <c r="C1743" s="49">
        <v>1</v>
      </c>
      <c r="D1743" s="49" t="s">
        <v>229</v>
      </c>
      <c r="E1743" s="53"/>
      <c r="F1743" s="31"/>
      <c r="G1743" s="31"/>
      <c r="H1743" s="210"/>
    </row>
    <row r="1744" spans="1:8" ht="15.75">
      <c r="A1744" s="216">
        <f t="shared" si="158"/>
        <v>194.14999999999986</v>
      </c>
      <c r="B1744" s="38" t="s">
        <v>953</v>
      </c>
      <c r="C1744" s="49">
        <v>1</v>
      </c>
      <c r="D1744" s="49" t="s">
        <v>229</v>
      </c>
      <c r="E1744" s="53"/>
      <c r="F1744" s="31"/>
      <c r="G1744" s="31"/>
      <c r="H1744" s="210"/>
    </row>
    <row r="1745" spans="1:9" ht="30.75">
      <c r="A1745" s="216">
        <f t="shared" si="158"/>
        <v>194.15999999999985</v>
      </c>
      <c r="B1745" s="38" t="s">
        <v>1367</v>
      </c>
      <c r="C1745" s="49">
        <v>16</v>
      </c>
      <c r="D1745" s="49" t="s">
        <v>229</v>
      </c>
      <c r="E1745" s="53"/>
      <c r="F1745" s="31"/>
      <c r="G1745" s="31"/>
      <c r="H1745" s="217"/>
    </row>
    <row r="1746" spans="1:9" ht="20.25" customHeight="1">
      <c r="A1746" s="228"/>
      <c r="B1746" s="88" t="s">
        <v>420</v>
      </c>
      <c r="C1746" s="88"/>
      <c r="D1746" s="88"/>
      <c r="E1746" s="88"/>
      <c r="F1746" s="226"/>
      <c r="G1746" s="101"/>
      <c r="H1746" s="217"/>
    </row>
    <row r="1747" spans="1:9" ht="20.25" customHeight="1">
      <c r="A1747" s="212"/>
      <c r="B1747" s="88"/>
      <c r="C1747" s="49"/>
      <c r="D1747" s="49"/>
      <c r="E1747" s="18"/>
      <c r="F1747" s="107"/>
      <c r="G1747" s="107"/>
      <c r="H1747" s="210"/>
    </row>
    <row r="1748" spans="1:9" ht="20.25" customHeight="1">
      <c r="A1748" s="416">
        <v>195</v>
      </c>
      <c r="B1748" s="417" t="s">
        <v>1368</v>
      </c>
      <c r="C1748" s="393"/>
      <c r="D1748" s="393"/>
      <c r="E1748" s="393"/>
      <c r="F1748" s="31"/>
      <c r="G1748" s="31"/>
      <c r="H1748" s="210"/>
    </row>
    <row r="1749" spans="1:9" ht="72.75">
      <c r="A1749" s="216">
        <f t="shared" ref="A1749" si="159">A1748+0.01</f>
        <v>195.01</v>
      </c>
      <c r="B1749" s="46" t="s">
        <v>1369</v>
      </c>
      <c r="C1749" s="50">
        <v>1218</v>
      </c>
      <c r="D1749" s="51" t="s">
        <v>353</v>
      </c>
      <c r="E1749" s="31"/>
      <c r="F1749" s="31"/>
      <c r="G1749" s="31"/>
      <c r="H1749" s="210"/>
    </row>
    <row r="1750" spans="1:9" ht="72.75">
      <c r="A1750" s="216">
        <f>A1749+0.01</f>
        <v>195.01999999999998</v>
      </c>
      <c r="B1750" s="46" t="s">
        <v>1370</v>
      </c>
      <c r="C1750" s="50">
        <v>1239</v>
      </c>
      <c r="D1750" s="51" t="s">
        <v>353</v>
      </c>
      <c r="E1750" s="31"/>
      <c r="F1750" s="31"/>
      <c r="G1750" s="31"/>
      <c r="H1750" s="210"/>
    </row>
    <row r="1751" spans="1:9" ht="20.25" customHeight="1">
      <c r="A1751" s="216"/>
      <c r="B1751" s="38" t="s">
        <v>954</v>
      </c>
      <c r="C1751" s="129">
        <v>6</v>
      </c>
      <c r="D1751" s="130" t="s">
        <v>797</v>
      </c>
      <c r="E1751" s="31"/>
      <c r="F1751" s="31"/>
      <c r="G1751" s="31"/>
      <c r="H1751" s="210"/>
    </row>
    <row r="1752" spans="1:9" ht="20.25" customHeight="1">
      <c r="A1752" s="212"/>
      <c r="B1752" s="18" t="s">
        <v>1371</v>
      </c>
      <c r="C1752" s="18"/>
      <c r="D1752" s="18"/>
      <c r="E1752" s="18"/>
      <c r="F1752" s="226"/>
      <c r="G1752" s="101"/>
      <c r="H1752" s="210"/>
    </row>
    <row r="1753" spans="1:9" ht="20.25" customHeight="1">
      <c r="A1753" s="212"/>
      <c r="B1753" s="88"/>
      <c r="C1753" s="49"/>
      <c r="D1753" s="49"/>
      <c r="E1753" s="49"/>
      <c r="F1753" s="31"/>
      <c r="G1753" s="31"/>
      <c r="H1753" s="210"/>
    </row>
    <row r="1754" spans="1:9" ht="20.25" customHeight="1">
      <c r="A1754" s="218"/>
      <c r="B1754" s="18" t="s">
        <v>601</v>
      </c>
      <c r="C1754" s="18"/>
      <c r="D1754" s="18"/>
      <c r="E1754" s="18"/>
      <c r="F1754" s="226"/>
      <c r="G1754" s="108"/>
      <c r="H1754" s="210"/>
      <c r="I1754" s="109"/>
    </row>
    <row r="1755" spans="1:9" ht="20.25" customHeight="1">
      <c r="A1755" s="212"/>
      <c r="B1755" s="88"/>
      <c r="C1755" s="49"/>
      <c r="D1755" s="49"/>
      <c r="E1755" s="18"/>
      <c r="F1755" s="107"/>
      <c r="G1755" s="107"/>
      <c r="H1755" s="210"/>
    </row>
    <row r="1756" spans="1:9" ht="20.25" customHeight="1">
      <c r="A1756" s="225"/>
      <c r="B1756" s="41" t="s">
        <v>1372</v>
      </c>
      <c r="C1756" s="41"/>
      <c r="D1756" s="41"/>
      <c r="E1756" s="41"/>
      <c r="F1756" s="226"/>
      <c r="G1756" s="110"/>
      <c r="H1756" s="233"/>
    </row>
    <row r="1757" spans="1:9" ht="20.25" customHeight="1">
      <c r="A1757" s="234"/>
      <c r="B1757" s="18"/>
      <c r="C1757" s="18"/>
      <c r="D1757" s="18"/>
      <c r="E1757" s="18"/>
      <c r="F1757" s="18"/>
      <c r="G1757" s="18"/>
      <c r="H1757" s="210"/>
    </row>
    <row r="1758" spans="1:9" ht="20.100000000000001" customHeight="1">
      <c r="A1758" s="225"/>
      <c r="B1758" s="41" t="s">
        <v>1373</v>
      </c>
      <c r="C1758" s="41"/>
      <c r="D1758" s="41"/>
      <c r="E1758" s="41"/>
      <c r="F1758" s="41"/>
      <c r="G1758" s="111"/>
      <c r="H1758" s="214"/>
    </row>
    <row r="1759" spans="1:9" ht="20.25" customHeight="1">
      <c r="A1759" s="234"/>
      <c r="B1759" s="18"/>
      <c r="C1759" s="18"/>
      <c r="D1759" s="18"/>
      <c r="E1759" s="18"/>
      <c r="F1759" s="18"/>
      <c r="G1759" s="18"/>
      <c r="H1759" s="210"/>
    </row>
    <row r="1760" spans="1:9" ht="20.25" customHeight="1">
      <c r="A1760" s="234"/>
      <c r="B1760" s="18"/>
      <c r="C1760" s="18"/>
      <c r="D1760" s="18"/>
      <c r="E1760" s="18"/>
      <c r="F1760" s="18"/>
      <c r="G1760" s="18"/>
      <c r="H1760" s="210"/>
    </row>
    <row r="1761" spans="1:8" ht="20.25" customHeight="1">
      <c r="A1761" s="227" t="s">
        <v>327</v>
      </c>
      <c r="B1761" s="41" t="s">
        <v>1119</v>
      </c>
      <c r="C1761" s="18"/>
      <c r="D1761" s="18"/>
      <c r="E1761" s="18"/>
      <c r="F1761" s="18"/>
      <c r="G1761" s="18"/>
      <c r="H1761" s="210"/>
    </row>
    <row r="1762" spans="1:8" ht="20.25" customHeight="1">
      <c r="A1762" s="215">
        <v>196</v>
      </c>
      <c r="B1762" s="18" t="s">
        <v>148</v>
      </c>
      <c r="C1762" s="4"/>
      <c r="D1762" s="4"/>
      <c r="E1762" s="18"/>
      <c r="F1762" s="18"/>
      <c r="G1762" s="18"/>
      <c r="H1762" s="210"/>
    </row>
    <row r="1763" spans="1:8" ht="20.25" customHeight="1">
      <c r="A1763" s="216">
        <f t="shared" ref="A1763" si="160">A1762+0.01</f>
        <v>196.01</v>
      </c>
      <c r="B1763" s="38" t="s">
        <v>149</v>
      </c>
      <c r="C1763" s="49">
        <v>1500</v>
      </c>
      <c r="D1763" s="49" t="s">
        <v>13</v>
      </c>
      <c r="E1763" s="53"/>
      <c r="F1763" s="31"/>
      <c r="G1763" s="31"/>
      <c r="H1763" s="217"/>
    </row>
    <row r="1764" spans="1:8" ht="20.25" customHeight="1">
      <c r="A1764" s="228"/>
      <c r="B1764" s="88" t="s">
        <v>420</v>
      </c>
      <c r="C1764" s="88"/>
      <c r="D1764" s="88"/>
      <c r="E1764" s="88"/>
      <c r="F1764" s="226"/>
      <c r="G1764" s="101"/>
      <c r="H1764" s="217"/>
    </row>
    <row r="1765" spans="1:8" ht="20.25" customHeight="1">
      <c r="A1765" s="215">
        <v>197</v>
      </c>
      <c r="B1765" s="18" t="s">
        <v>14</v>
      </c>
      <c r="C1765" s="49" t="s">
        <v>15</v>
      </c>
      <c r="D1765" s="49" t="s">
        <v>15</v>
      </c>
      <c r="E1765" s="18"/>
      <c r="F1765" s="107"/>
      <c r="G1765" s="107"/>
      <c r="H1765" s="210"/>
    </row>
    <row r="1766" spans="1:8" ht="20.25" customHeight="1">
      <c r="A1766" s="216">
        <f t="shared" ref="A1766:A1769" si="161">A1765+0.01</f>
        <v>197.01</v>
      </c>
      <c r="B1766" s="38" t="s">
        <v>18</v>
      </c>
      <c r="C1766" s="49">
        <v>116.17</v>
      </c>
      <c r="D1766" s="49" t="s">
        <v>17</v>
      </c>
      <c r="E1766" s="53"/>
      <c r="F1766" s="31"/>
      <c r="G1766" s="31"/>
      <c r="H1766" s="210"/>
    </row>
    <row r="1767" spans="1:8" ht="20.25" customHeight="1">
      <c r="A1767" s="216">
        <f t="shared" si="161"/>
        <v>197.01999999999998</v>
      </c>
      <c r="B1767" s="38" t="s">
        <v>19</v>
      </c>
      <c r="C1767" s="49">
        <v>397.81</v>
      </c>
      <c r="D1767" s="49" t="s">
        <v>17</v>
      </c>
      <c r="E1767" s="53"/>
      <c r="F1767" s="31"/>
      <c r="G1767" s="31"/>
      <c r="H1767" s="210"/>
    </row>
    <row r="1768" spans="1:8" ht="20.25" customHeight="1">
      <c r="A1768" s="216">
        <f t="shared" si="161"/>
        <v>197.02999999999997</v>
      </c>
      <c r="B1768" s="38" t="s">
        <v>150</v>
      </c>
      <c r="C1768" s="49">
        <v>77.599999999999994</v>
      </c>
      <c r="D1768" s="49" t="s">
        <v>17</v>
      </c>
      <c r="E1768" s="53"/>
      <c r="F1768" s="31"/>
      <c r="G1768" s="31"/>
      <c r="H1768" s="210"/>
    </row>
    <row r="1769" spans="1:8" ht="20.25" customHeight="1">
      <c r="A1769" s="216">
        <f t="shared" si="161"/>
        <v>197.03999999999996</v>
      </c>
      <c r="B1769" s="38" t="s">
        <v>531</v>
      </c>
      <c r="C1769" s="49">
        <f>(C1766-C1768)*1.25</f>
        <v>48.212500000000006</v>
      </c>
      <c r="D1769" s="49" t="s">
        <v>17</v>
      </c>
      <c r="E1769" s="53"/>
      <c r="F1769" s="31"/>
      <c r="G1769" s="31"/>
      <c r="H1769" s="217"/>
    </row>
    <row r="1770" spans="1:8" ht="20.25" customHeight="1">
      <c r="A1770" s="228"/>
      <c r="B1770" s="88" t="s">
        <v>420</v>
      </c>
      <c r="C1770" s="88"/>
      <c r="D1770" s="88"/>
      <c r="E1770" s="88"/>
      <c r="F1770" s="226"/>
      <c r="G1770" s="101"/>
      <c r="H1770" s="217"/>
    </row>
    <row r="1771" spans="1:8" ht="20.25" customHeight="1">
      <c r="A1771" s="215">
        <v>198</v>
      </c>
      <c r="B1771" s="18" t="s">
        <v>440</v>
      </c>
      <c r="C1771" s="49"/>
      <c r="D1771" s="49" t="s">
        <v>15</v>
      </c>
      <c r="E1771" s="18"/>
      <c r="F1771" s="107"/>
      <c r="G1771" s="107"/>
      <c r="H1771" s="210"/>
    </row>
    <row r="1772" spans="1:8" ht="20.25" customHeight="1">
      <c r="A1772" s="216">
        <f t="shared" ref="A1772:A1785" si="162">A1771+0.01</f>
        <v>198.01</v>
      </c>
      <c r="B1772" s="38" t="s">
        <v>22</v>
      </c>
      <c r="C1772" s="49">
        <v>4.92</v>
      </c>
      <c r="D1772" s="49" t="s">
        <v>23</v>
      </c>
      <c r="E1772" s="53"/>
      <c r="F1772" s="31"/>
      <c r="G1772" s="31"/>
      <c r="H1772" s="210"/>
    </row>
    <row r="1773" spans="1:8" ht="20.25" customHeight="1">
      <c r="A1773" s="216">
        <f t="shared" si="162"/>
        <v>198.01999999999998</v>
      </c>
      <c r="B1773" s="38" t="s">
        <v>24</v>
      </c>
      <c r="C1773" s="49">
        <v>34.5</v>
      </c>
      <c r="D1773" s="49" t="s">
        <v>23</v>
      </c>
      <c r="E1773" s="53"/>
      <c r="F1773" s="31"/>
      <c r="G1773" s="31"/>
      <c r="H1773" s="210"/>
    </row>
    <row r="1774" spans="1:8" ht="20.25" customHeight="1">
      <c r="A1774" s="216">
        <f t="shared" si="162"/>
        <v>198.02999999999997</v>
      </c>
      <c r="B1774" s="38" t="s">
        <v>25</v>
      </c>
      <c r="C1774" s="49">
        <v>4.26</v>
      </c>
      <c r="D1774" s="49" t="s">
        <v>23</v>
      </c>
      <c r="E1774" s="53"/>
      <c r="F1774" s="31"/>
      <c r="G1774" s="31"/>
      <c r="H1774" s="210"/>
    </row>
    <row r="1775" spans="1:8" ht="20.25" customHeight="1">
      <c r="A1775" s="216">
        <f t="shared" si="162"/>
        <v>198.03999999999996</v>
      </c>
      <c r="B1775" s="38" t="s">
        <v>292</v>
      </c>
      <c r="C1775" s="49">
        <v>38.479999999999997</v>
      </c>
      <c r="D1775" s="49" t="s">
        <v>23</v>
      </c>
      <c r="E1775" s="53"/>
      <c r="F1775" s="31"/>
      <c r="G1775" s="31"/>
      <c r="H1775" s="210"/>
    </row>
    <row r="1776" spans="1:8" ht="20.25" customHeight="1">
      <c r="A1776" s="216">
        <f t="shared" si="162"/>
        <v>198.04999999999995</v>
      </c>
      <c r="B1776" s="38" t="s">
        <v>293</v>
      </c>
      <c r="C1776" s="49">
        <v>6.08</v>
      </c>
      <c r="D1776" s="49" t="s">
        <v>23</v>
      </c>
      <c r="E1776" s="53"/>
      <c r="F1776" s="31"/>
      <c r="G1776" s="31"/>
      <c r="H1776" s="210"/>
    </row>
    <row r="1777" spans="1:8" ht="20.25" customHeight="1">
      <c r="A1777" s="216">
        <f t="shared" si="162"/>
        <v>198.05999999999995</v>
      </c>
      <c r="B1777" s="38" t="s">
        <v>1374</v>
      </c>
      <c r="C1777" s="49">
        <v>11.67</v>
      </c>
      <c r="D1777" s="49" t="s">
        <v>23</v>
      </c>
      <c r="E1777" s="53"/>
      <c r="F1777" s="31"/>
      <c r="G1777" s="31"/>
      <c r="H1777" s="210"/>
    </row>
    <row r="1778" spans="1:8" ht="20.25" customHeight="1">
      <c r="A1778" s="216">
        <f t="shared" si="162"/>
        <v>198.06999999999994</v>
      </c>
      <c r="B1778" s="38" t="s">
        <v>1375</v>
      </c>
      <c r="C1778" s="49">
        <v>35.01</v>
      </c>
      <c r="D1778" s="49" t="s">
        <v>23</v>
      </c>
      <c r="E1778" s="53"/>
      <c r="F1778" s="31"/>
      <c r="G1778" s="31"/>
      <c r="H1778" s="210"/>
    </row>
    <row r="1779" spans="1:8" ht="20.25" customHeight="1">
      <c r="A1779" s="216">
        <f t="shared" si="162"/>
        <v>198.07999999999993</v>
      </c>
      <c r="B1779" s="38" t="s">
        <v>1376</v>
      </c>
      <c r="C1779" s="49">
        <v>12.82</v>
      </c>
      <c r="D1779" s="49" t="s">
        <v>23</v>
      </c>
      <c r="E1779" s="53"/>
      <c r="F1779" s="31"/>
      <c r="G1779" s="31"/>
      <c r="H1779" s="210"/>
    </row>
    <row r="1780" spans="1:8" ht="20.25" customHeight="1">
      <c r="A1780" s="216">
        <f t="shared" si="162"/>
        <v>198.08999999999992</v>
      </c>
      <c r="B1780" s="38" t="s">
        <v>1377</v>
      </c>
      <c r="C1780" s="49">
        <v>12.82</v>
      </c>
      <c r="D1780" s="49" t="s">
        <v>23</v>
      </c>
      <c r="E1780" s="53"/>
      <c r="F1780" s="31"/>
      <c r="G1780" s="31"/>
      <c r="H1780" s="210"/>
    </row>
    <row r="1781" spans="1:8" ht="20.25" customHeight="1">
      <c r="A1781" s="216">
        <f t="shared" si="162"/>
        <v>198.09999999999991</v>
      </c>
      <c r="B1781" s="38" t="s">
        <v>1378</v>
      </c>
      <c r="C1781" s="49">
        <v>10.26</v>
      </c>
      <c r="D1781" s="49" t="s">
        <v>23</v>
      </c>
      <c r="E1781" s="53"/>
      <c r="F1781" s="31"/>
      <c r="G1781" s="31"/>
      <c r="H1781" s="210"/>
    </row>
    <row r="1782" spans="1:8" ht="20.25" customHeight="1">
      <c r="A1782" s="216">
        <f t="shared" si="162"/>
        <v>198.1099999999999</v>
      </c>
      <c r="B1782" s="38" t="s">
        <v>1379</v>
      </c>
      <c r="C1782" s="49">
        <v>10.26</v>
      </c>
      <c r="D1782" s="49" t="s">
        <v>23</v>
      </c>
      <c r="E1782" s="53"/>
      <c r="F1782" s="31"/>
      <c r="G1782" s="31"/>
      <c r="H1782" s="210"/>
    </row>
    <row r="1783" spans="1:8" ht="20.25" customHeight="1">
      <c r="A1783" s="216">
        <f t="shared" si="162"/>
        <v>198.11999999999989</v>
      </c>
      <c r="B1783" s="38" t="s">
        <v>294</v>
      </c>
      <c r="C1783" s="49">
        <v>6.3</v>
      </c>
      <c r="D1783" s="49" t="s">
        <v>23</v>
      </c>
      <c r="E1783" s="53"/>
      <c r="F1783" s="31"/>
      <c r="G1783" s="31"/>
      <c r="H1783" s="210"/>
    </row>
    <row r="1784" spans="1:8" ht="20.25" customHeight="1">
      <c r="A1784" s="216">
        <f t="shared" si="162"/>
        <v>198.12999999999988</v>
      </c>
      <c r="B1784" s="38" t="s">
        <v>295</v>
      </c>
      <c r="C1784" s="49">
        <v>55</v>
      </c>
      <c r="D1784" s="49" t="s">
        <v>91</v>
      </c>
      <c r="E1784" s="53"/>
      <c r="F1784" s="31"/>
      <c r="G1784" s="31"/>
      <c r="H1784" s="210"/>
    </row>
    <row r="1785" spans="1:8" ht="45.75" thickBot="1">
      <c r="A1785" s="260">
        <f t="shared" si="162"/>
        <v>198.13999999999987</v>
      </c>
      <c r="B1785" s="300" t="s">
        <v>296</v>
      </c>
      <c r="C1785" s="263">
        <v>1326.03</v>
      </c>
      <c r="D1785" s="263" t="s">
        <v>11</v>
      </c>
      <c r="E1785" s="322"/>
      <c r="F1785" s="265"/>
      <c r="G1785" s="265"/>
      <c r="H1785" s="334"/>
    </row>
    <row r="1786" spans="1:8" ht="20.25" customHeight="1">
      <c r="A1786" s="335"/>
      <c r="B1786" s="268" t="s">
        <v>420</v>
      </c>
      <c r="C1786" s="268"/>
      <c r="D1786" s="268"/>
      <c r="E1786" s="268"/>
      <c r="F1786" s="304"/>
      <c r="G1786" s="287"/>
      <c r="H1786" s="333"/>
    </row>
    <row r="1787" spans="1:8" ht="20.25" customHeight="1">
      <c r="A1787" s="215">
        <v>199</v>
      </c>
      <c r="B1787" s="18" t="s">
        <v>60</v>
      </c>
      <c r="C1787" s="49"/>
      <c r="D1787" s="49"/>
      <c r="E1787" s="18"/>
      <c r="F1787" s="107"/>
      <c r="G1787" s="107"/>
      <c r="H1787" s="210"/>
    </row>
    <row r="1788" spans="1:8" ht="30">
      <c r="A1788" s="216">
        <f t="shared" ref="A1788:A1789" si="163">A1787+0.01</f>
        <v>199.01</v>
      </c>
      <c r="B1788" s="38" t="s">
        <v>1380</v>
      </c>
      <c r="C1788" s="49">
        <v>1607.23</v>
      </c>
      <c r="D1788" s="49" t="s">
        <v>61</v>
      </c>
      <c r="E1788" s="53"/>
      <c r="F1788" s="31"/>
      <c r="G1788" s="31"/>
      <c r="H1788" s="210"/>
    </row>
    <row r="1789" spans="1:8" ht="20.25" customHeight="1">
      <c r="A1789" s="216">
        <f t="shared" si="163"/>
        <v>199.01999999999998</v>
      </c>
      <c r="B1789" s="38" t="s">
        <v>1052</v>
      </c>
      <c r="C1789" s="49">
        <v>77.88</v>
      </c>
      <c r="D1789" s="49" t="s">
        <v>61</v>
      </c>
      <c r="E1789" s="53"/>
      <c r="F1789" s="31"/>
      <c r="G1789" s="31"/>
      <c r="H1789" s="217"/>
    </row>
    <row r="1790" spans="1:8" ht="20.25" customHeight="1">
      <c r="A1790" s="228"/>
      <c r="B1790" s="88" t="s">
        <v>420</v>
      </c>
      <c r="C1790" s="88"/>
      <c r="D1790" s="88"/>
      <c r="E1790" s="88"/>
      <c r="F1790" s="226"/>
      <c r="G1790" s="101"/>
      <c r="H1790" s="217"/>
    </row>
    <row r="1791" spans="1:8" ht="20.25" customHeight="1">
      <c r="A1791" s="215">
        <v>200</v>
      </c>
      <c r="B1791" s="18" t="s">
        <v>469</v>
      </c>
      <c r="C1791" s="49"/>
      <c r="D1791" s="49"/>
      <c r="E1791" s="18"/>
      <c r="F1791" s="107"/>
      <c r="G1791" s="107"/>
      <c r="H1791" s="210"/>
    </row>
    <row r="1792" spans="1:8" ht="20.25" customHeight="1">
      <c r="A1792" s="216">
        <f t="shared" ref="A1792:A1798" si="164">A1791+0.01</f>
        <v>200.01</v>
      </c>
      <c r="B1792" s="38" t="s">
        <v>63</v>
      </c>
      <c r="C1792" s="49">
        <v>2896.03</v>
      </c>
      <c r="D1792" s="49" t="s">
        <v>61</v>
      </c>
      <c r="E1792" s="53"/>
      <c r="F1792" s="31"/>
      <c r="G1792" s="31"/>
      <c r="H1792" s="210"/>
    </row>
    <row r="1793" spans="1:8" ht="20.25" customHeight="1">
      <c r="A1793" s="216">
        <f t="shared" si="164"/>
        <v>200.01999999999998</v>
      </c>
      <c r="B1793" s="38" t="s">
        <v>297</v>
      </c>
      <c r="C1793" s="49">
        <v>2449.5700000000002</v>
      </c>
      <c r="D1793" s="49" t="s">
        <v>61</v>
      </c>
      <c r="E1793" s="53"/>
      <c r="F1793" s="31"/>
      <c r="G1793" s="31"/>
      <c r="H1793" s="210"/>
    </row>
    <row r="1794" spans="1:8" ht="20.25" customHeight="1">
      <c r="A1794" s="216">
        <f t="shared" si="164"/>
        <v>200.02999999999997</v>
      </c>
      <c r="B1794" s="38" t="s">
        <v>298</v>
      </c>
      <c r="C1794" s="49">
        <v>920.65</v>
      </c>
      <c r="D1794" s="49" t="s">
        <v>61</v>
      </c>
      <c r="E1794" s="53"/>
      <c r="F1794" s="31"/>
      <c r="G1794" s="31"/>
      <c r="H1794" s="210"/>
    </row>
    <row r="1795" spans="1:8" ht="20.25" customHeight="1">
      <c r="A1795" s="216">
        <f t="shared" si="164"/>
        <v>200.03999999999996</v>
      </c>
      <c r="B1795" s="38" t="s">
        <v>299</v>
      </c>
      <c r="C1795" s="49">
        <v>1353.53</v>
      </c>
      <c r="D1795" s="49" t="s">
        <v>11</v>
      </c>
      <c r="E1795" s="53"/>
      <c r="F1795" s="31"/>
      <c r="G1795" s="31"/>
      <c r="H1795" s="210"/>
    </row>
    <row r="1796" spans="1:8" ht="20.25" customHeight="1">
      <c r="A1796" s="216">
        <f t="shared" si="164"/>
        <v>200.04999999999995</v>
      </c>
      <c r="B1796" s="38" t="s">
        <v>66</v>
      </c>
      <c r="C1796" s="49">
        <v>1542.5</v>
      </c>
      <c r="D1796" s="49" t="s">
        <v>61</v>
      </c>
      <c r="E1796" s="53"/>
      <c r="F1796" s="31"/>
      <c r="G1796" s="31"/>
      <c r="H1796" s="210"/>
    </row>
    <row r="1797" spans="1:8" ht="20.25" customHeight="1">
      <c r="A1797" s="216">
        <f t="shared" si="164"/>
        <v>200.05999999999995</v>
      </c>
      <c r="B1797" s="37" t="s">
        <v>1100</v>
      </c>
      <c r="C1797" s="23">
        <f>C1792</f>
        <v>2896.03</v>
      </c>
      <c r="D1797" s="23" t="s">
        <v>61</v>
      </c>
      <c r="E1797" s="148"/>
      <c r="F1797" s="119"/>
      <c r="G1797" s="31"/>
      <c r="H1797" s="210"/>
    </row>
    <row r="1798" spans="1:8" ht="20.25" customHeight="1">
      <c r="A1798" s="216">
        <f t="shared" si="164"/>
        <v>200.06999999999994</v>
      </c>
      <c r="B1798" s="38" t="s">
        <v>67</v>
      </c>
      <c r="C1798" s="49">
        <v>2912.7200000000003</v>
      </c>
      <c r="D1798" s="49" t="s">
        <v>68</v>
      </c>
      <c r="E1798" s="53"/>
      <c r="F1798" s="31"/>
      <c r="G1798" s="31"/>
      <c r="H1798" s="217"/>
    </row>
    <row r="1799" spans="1:8" ht="20.25" customHeight="1">
      <c r="A1799" s="228"/>
      <c r="B1799" s="88" t="s">
        <v>420</v>
      </c>
      <c r="C1799" s="88"/>
      <c r="D1799" s="88"/>
      <c r="E1799" s="88"/>
      <c r="F1799" s="226"/>
      <c r="G1799" s="101"/>
      <c r="H1799" s="217"/>
    </row>
    <row r="1800" spans="1:8" ht="20.25" customHeight="1">
      <c r="A1800" s="215">
        <v>201</v>
      </c>
      <c r="B1800" s="18" t="s">
        <v>470</v>
      </c>
      <c r="C1800" s="49"/>
      <c r="D1800" s="49"/>
      <c r="E1800" s="18"/>
      <c r="F1800" s="107"/>
      <c r="G1800" s="107"/>
      <c r="H1800" s="210"/>
    </row>
    <row r="1801" spans="1:8" ht="30">
      <c r="A1801" s="444">
        <f t="shared" ref="A1801:A1802" si="165">A1800+0.01</f>
        <v>201.01</v>
      </c>
      <c r="B1801" s="435" t="s">
        <v>1381</v>
      </c>
      <c r="C1801" s="434">
        <f>1326.03-590.97</f>
        <v>735.06</v>
      </c>
      <c r="D1801" s="434" t="s">
        <v>61</v>
      </c>
      <c r="E1801" s="53"/>
      <c r="F1801" s="31"/>
      <c r="G1801" s="31"/>
      <c r="H1801" s="210"/>
    </row>
    <row r="1802" spans="1:8" ht="20.25" customHeight="1">
      <c r="A1802" s="444">
        <f t="shared" si="165"/>
        <v>201.01999999999998</v>
      </c>
      <c r="B1802" s="435" t="s">
        <v>1382</v>
      </c>
      <c r="C1802" s="434">
        <v>590.97</v>
      </c>
      <c r="D1802" s="434" t="s">
        <v>11</v>
      </c>
      <c r="E1802" s="53"/>
      <c r="F1802" s="31"/>
      <c r="G1802" s="31"/>
      <c r="H1802" s="217"/>
    </row>
    <row r="1803" spans="1:8" ht="20.25" customHeight="1">
      <c r="A1803" s="228"/>
      <c r="B1803" s="88" t="s">
        <v>420</v>
      </c>
      <c r="C1803" s="88"/>
      <c r="D1803" s="88"/>
      <c r="E1803" s="88"/>
      <c r="F1803" s="226"/>
      <c r="G1803" s="101"/>
      <c r="H1803" s="217"/>
    </row>
    <row r="1804" spans="1:8" ht="20.25" customHeight="1">
      <c r="A1804" s="215">
        <v>202</v>
      </c>
      <c r="B1804" s="18" t="s">
        <v>1383</v>
      </c>
      <c r="C1804" s="49"/>
      <c r="D1804" s="49"/>
      <c r="E1804" s="18"/>
      <c r="F1804" s="107"/>
      <c r="G1804" s="107"/>
      <c r="H1804" s="210"/>
    </row>
    <row r="1805" spans="1:8" ht="30">
      <c r="A1805" s="216">
        <f t="shared" ref="A1805:A1807" si="166">A1804+0.01</f>
        <v>202.01</v>
      </c>
      <c r="B1805" s="38" t="s">
        <v>300</v>
      </c>
      <c r="C1805" s="49">
        <v>92.08</v>
      </c>
      <c r="D1805" s="49" t="s">
        <v>61</v>
      </c>
      <c r="E1805" s="148"/>
      <c r="F1805" s="31"/>
      <c r="G1805" s="31"/>
      <c r="H1805" s="210"/>
    </row>
    <row r="1806" spans="1:8" ht="20.25" customHeight="1">
      <c r="A1806" s="216">
        <f t="shared" si="166"/>
        <v>202.01999999999998</v>
      </c>
      <c r="B1806" s="38" t="s">
        <v>1384</v>
      </c>
      <c r="C1806" s="49">
        <v>24.71</v>
      </c>
      <c r="D1806" s="49" t="s">
        <v>11</v>
      </c>
      <c r="E1806" s="148"/>
      <c r="F1806" s="31"/>
      <c r="G1806" s="31"/>
      <c r="H1806" s="210"/>
    </row>
    <row r="1807" spans="1:8" ht="20.25" customHeight="1">
      <c r="A1807" s="216">
        <f t="shared" si="166"/>
        <v>202.02999999999997</v>
      </c>
      <c r="B1807" s="38" t="s">
        <v>301</v>
      </c>
      <c r="C1807" s="49">
        <v>36.96</v>
      </c>
      <c r="D1807" s="49" t="s">
        <v>61</v>
      </c>
      <c r="E1807" s="148"/>
      <c r="F1807" s="31"/>
      <c r="G1807" s="31"/>
      <c r="H1807" s="217"/>
    </row>
    <row r="1808" spans="1:8" ht="20.25" customHeight="1">
      <c r="A1808" s="228"/>
      <c r="B1808" s="88" t="s">
        <v>420</v>
      </c>
      <c r="C1808" s="88"/>
      <c r="D1808" s="88"/>
      <c r="E1808" s="88"/>
      <c r="F1808" s="226"/>
      <c r="G1808" s="101"/>
      <c r="H1808" s="217"/>
    </row>
    <row r="1809" spans="1:8" ht="20.25" customHeight="1">
      <c r="A1809" s="215">
        <v>203</v>
      </c>
      <c r="B1809" s="18" t="s">
        <v>76</v>
      </c>
      <c r="C1809" s="49"/>
      <c r="D1809" s="49"/>
      <c r="E1809" s="18"/>
      <c r="F1809" s="107"/>
      <c r="G1809" s="107"/>
      <c r="H1809" s="210"/>
    </row>
    <row r="1810" spans="1:8" ht="20.25" customHeight="1">
      <c r="A1810" s="216">
        <f t="shared" ref="A1810:A1811" si="167">A1809+0.01</f>
        <v>203.01</v>
      </c>
      <c r="B1810" s="38" t="s">
        <v>302</v>
      </c>
      <c r="C1810" s="49">
        <v>14</v>
      </c>
      <c r="D1810" s="49" t="s">
        <v>608</v>
      </c>
      <c r="E1810" s="53"/>
      <c r="F1810" s="31"/>
      <c r="G1810" s="31"/>
      <c r="H1810" s="210"/>
    </row>
    <row r="1811" spans="1:8" ht="20.25" customHeight="1">
      <c r="A1811" s="216">
        <f t="shared" si="167"/>
        <v>203.01999999999998</v>
      </c>
      <c r="B1811" s="38" t="s">
        <v>1385</v>
      </c>
      <c r="C1811" s="49">
        <v>1</v>
      </c>
      <c r="D1811" s="49" t="s">
        <v>608</v>
      </c>
      <c r="E1811" s="53"/>
      <c r="F1811" s="31"/>
      <c r="G1811" s="31"/>
      <c r="H1811" s="217"/>
    </row>
    <row r="1812" spans="1:8" ht="20.25" customHeight="1">
      <c r="A1812" s="228"/>
      <c r="B1812" s="88" t="s">
        <v>420</v>
      </c>
      <c r="C1812" s="88"/>
      <c r="D1812" s="88"/>
      <c r="E1812" s="88"/>
      <c r="F1812" s="226"/>
      <c r="G1812" s="101"/>
      <c r="H1812" s="217"/>
    </row>
    <row r="1813" spans="1:8" ht="20.25" customHeight="1">
      <c r="A1813" s="215">
        <v>204</v>
      </c>
      <c r="B1813" s="18" t="s">
        <v>78</v>
      </c>
      <c r="C1813" s="49"/>
      <c r="D1813" s="49"/>
      <c r="E1813" s="18"/>
      <c r="F1813" s="107"/>
      <c r="G1813" s="107"/>
      <c r="H1813" s="210"/>
    </row>
    <row r="1814" spans="1:8" ht="20.25" customHeight="1">
      <c r="A1814" s="444">
        <f t="shared" ref="A1814" si="168">A1813+0.01</f>
        <v>204.01</v>
      </c>
      <c r="B1814" s="435" t="s">
        <v>79</v>
      </c>
      <c r="C1814" s="434">
        <f>(29.9866*1.25)+(2*0.7)</f>
        <v>38.883249999999997</v>
      </c>
      <c r="D1814" s="434" t="s">
        <v>61</v>
      </c>
      <c r="E1814" s="148"/>
      <c r="F1814" s="31"/>
      <c r="G1814" s="31"/>
      <c r="H1814" s="217"/>
    </row>
    <row r="1815" spans="1:8" ht="20.25" customHeight="1">
      <c r="A1815" s="228"/>
      <c r="B1815" s="88" t="s">
        <v>420</v>
      </c>
      <c r="C1815" s="88"/>
      <c r="D1815" s="88"/>
      <c r="E1815" s="88"/>
      <c r="F1815" s="226"/>
      <c r="G1815" s="101"/>
      <c r="H1815" s="217"/>
    </row>
    <row r="1816" spans="1:8" ht="20.25" customHeight="1">
      <c r="A1816" s="215">
        <v>205</v>
      </c>
      <c r="B1816" s="18" t="s">
        <v>82</v>
      </c>
      <c r="C1816" s="49"/>
      <c r="D1816" s="49"/>
      <c r="E1816" s="18"/>
      <c r="F1816" s="107"/>
      <c r="G1816" s="107"/>
      <c r="H1816" s="210"/>
    </row>
    <row r="1817" spans="1:8" ht="20.25" customHeight="1">
      <c r="A1817" s="216">
        <f t="shared" ref="A1817:A1820" si="169">A1816+0.01</f>
        <v>205.01</v>
      </c>
      <c r="B1817" s="38" t="s">
        <v>174</v>
      </c>
      <c r="C1817" s="49">
        <v>1353.53</v>
      </c>
      <c r="D1817" s="49" t="s">
        <v>11</v>
      </c>
      <c r="E1817" s="53"/>
      <c r="F1817" s="31"/>
      <c r="G1817" s="31"/>
      <c r="H1817" s="210"/>
    </row>
    <row r="1818" spans="1:8" ht="20.25" customHeight="1">
      <c r="A1818" s="216">
        <f t="shared" si="169"/>
        <v>205.01999999999998</v>
      </c>
      <c r="B1818" s="38" t="s">
        <v>303</v>
      </c>
      <c r="C1818" s="49">
        <v>1353.53</v>
      </c>
      <c r="D1818" s="49" t="s">
        <v>11</v>
      </c>
      <c r="E1818" s="53"/>
      <c r="F1818" s="31"/>
      <c r="G1818" s="31"/>
      <c r="H1818" s="210"/>
    </row>
    <row r="1819" spans="1:8" ht="20.25" customHeight="1">
      <c r="A1819" s="216">
        <f t="shared" si="169"/>
        <v>205.02999999999997</v>
      </c>
      <c r="B1819" s="38" t="s">
        <v>85</v>
      </c>
      <c r="C1819" s="49">
        <f>((122.8395*3.8)-C1814)+(5.3*74.5367)</f>
        <v>822.95136000000002</v>
      </c>
      <c r="D1819" s="49" t="s">
        <v>11</v>
      </c>
      <c r="E1819" s="53"/>
      <c r="F1819" s="31"/>
      <c r="G1819" s="31"/>
      <c r="H1819" s="210"/>
    </row>
    <row r="1820" spans="1:8" ht="20.25" customHeight="1">
      <c r="A1820" s="216">
        <f t="shared" si="169"/>
        <v>205.03999999999996</v>
      </c>
      <c r="B1820" s="38" t="s">
        <v>86</v>
      </c>
      <c r="C1820" s="49">
        <v>153.75</v>
      </c>
      <c r="D1820" s="49" t="s">
        <v>11</v>
      </c>
      <c r="E1820" s="53"/>
      <c r="F1820" s="31"/>
      <c r="G1820" s="31"/>
      <c r="H1820" s="217"/>
    </row>
    <row r="1821" spans="1:8" ht="20.25" customHeight="1">
      <c r="A1821" s="228"/>
      <c r="B1821" s="88" t="s">
        <v>420</v>
      </c>
      <c r="C1821" s="88"/>
      <c r="D1821" s="88"/>
      <c r="E1821" s="88"/>
      <c r="F1821" s="226"/>
      <c r="G1821" s="101"/>
      <c r="H1821" s="217"/>
    </row>
    <row r="1822" spans="1:8" ht="20.25" customHeight="1">
      <c r="A1822" s="215">
        <v>206</v>
      </c>
      <c r="B1822" s="18" t="s">
        <v>87</v>
      </c>
      <c r="C1822" s="49"/>
      <c r="D1822" s="49"/>
      <c r="E1822" s="18"/>
      <c r="F1822" s="107"/>
      <c r="G1822" s="107"/>
      <c r="H1822" s="210"/>
    </row>
    <row r="1823" spans="1:8" ht="20.25" customHeight="1">
      <c r="A1823" s="216">
        <f t="shared" ref="A1823:A1825" si="170">A1822+0.01</f>
        <v>206.01</v>
      </c>
      <c r="B1823" s="38" t="s">
        <v>1386</v>
      </c>
      <c r="C1823" s="49">
        <v>32</v>
      </c>
      <c r="D1823" s="49" t="s">
        <v>11</v>
      </c>
      <c r="E1823" s="53"/>
      <c r="F1823" s="31"/>
      <c r="G1823" s="31"/>
      <c r="H1823" s="210"/>
    </row>
    <row r="1824" spans="1:8" ht="15.75">
      <c r="A1824" s="216">
        <f t="shared" si="170"/>
        <v>206.01999999999998</v>
      </c>
      <c r="B1824" s="38" t="s">
        <v>104</v>
      </c>
      <c r="C1824" s="49">
        <v>8.4</v>
      </c>
      <c r="D1824" s="49" t="s">
        <v>91</v>
      </c>
      <c r="E1824" s="53"/>
      <c r="F1824" s="31"/>
      <c r="G1824" s="31"/>
      <c r="H1824" s="210"/>
    </row>
    <row r="1825" spans="1:8" ht="30">
      <c r="A1825" s="216">
        <f t="shared" si="170"/>
        <v>206.02999999999997</v>
      </c>
      <c r="B1825" s="38" t="s">
        <v>1387</v>
      </c>
      <c r="C1825" s="49">
        <v>12</v>
      </c>
      <c r="D1825" s="49" t="s">
        <v>91</v>
      </c>
      <c r="E1825" s="53"/>
      <c r="F1825" s="31"/>
      <c r="G1825" s="31"/>
      <c r="H1825" s="217"/>
    </row>
    <row r="1826" spans="1:8" ht="20.25" customHeight="1">
      <c r="A1826" s="228"/>
      <c r="B1826" s="88" t="s">
        <v>420</v>
      </c>
      <c r="C1826" s="88"/>
      <c r="D1826" s="88"/>
      <c r="E1826" s="88"/>
      <c r="F1826" s="226"/>
      <c r="G1826" s="101"/>
      <c r="H1826" s="217"/>
    </row>
    <row r="1827" spans="1:8" ht="20.25" customHeight="1">
      <c r="A1827" s="228"/>
      <c r="B1827" s="88"/>
      <c r="C1827" s="88"/>
      <c r="D1827" s="88"/>
      <c r="E1827" s="88"/>
      <c r="F1827" s="226"/>
      <c r="G1827" s="101"/>
      <c r="H1827" s="217"/>
    </row>
    <row r="1828" spans="1:8" ht="20.25" customHeight="1">
      <c r="A1828" s="215">
        <v>207</v>
      </c>
      <c r="B1828" s="18" t="s">
        <v>304</v>
      </c>
      <c r="C1828" s="49"/>
      <c r="D1828" s="49"/>
      <c r="E1828" s="18"/>
      <c r="F1828" s="107"/>
      <c r="G1828" s="107"/>
      <c r="H1828" s="210"/>
    </row>
    <row r="1829" spans="1:8" ht="45.75">
      <c r="A1829" s="216">
        <f t="shared" ref="A1829:A1846" si="171">A1828+0.01</f>
        <v>207.01</v>
      </c>
      <c r="B1829" s="7" t="s">
        <v>1388</v>
      </c>
      <c r="C1829" s="49">
        <v>6</v>
      </c>
      <c r="D1829" s="49" t="s">
        <v>229</v>
      </c>
      <c r="E1829" s="53"/>
      <c r="F1829" s="31"/>
      <c r="G1829" s="31"/>
      <c r="H1829" s="210"/>
    </row>
    <row r="1830" spans="1:8" ht="45.75">
      <c r="A1830" s="216">
        <f t="shared" si="171"/>
        <v>207.01999999999998</v>
      </c>
      <c r="B1830" s="7" t="s">
        <v>587</v>
      </c>
      <c r="C1830" s="49">
        <v>5</v>
      </c>
      <c r="D1830" s="49" t="s">
        <v>229</v>
      </c>
      <c r="E1830" s="53"/>
      <c r="F1830" s="31"/>
      <c r="G1830" s="31"/>
      <c r="H1830" s="210"/>
    </row>
    <row r="1831" spans="1:8" ht="45.75">
      <c r="A1831" s="216">
        <f t="shared" si="171"/>
        <v>207.02999999999997</v>
      </c>
      <c r="B1831" s="39" t="s">
        <v>1389</v>
      </c>
      <c r="C1831" s="49">
        <v>2</v>
      </c>
      <c r="D1831" s="49" t="s">
        <v>229</v>
      </c>
      <c r="E1831" s="53"/>
      <c r="F1831" s="31"/>
      <c r="G1831" s="31"/>
      <c r="H1831" s="210"/>
    </row>
    <row r="1832" spans="1:8" ht="30.75">
      <c r="A1832" s="216">
        <f t="shared" si="171"/>
        <v>207.03999999999996</v>
      </c>
      <c r="B1832" s="7" t="s">
        <v>1390</v>
      </c>
      <c r="C1832" s="49">
        <v>5</v>
      </c>
      <c r="D1832" s="49" t="s">
        <v>229</v>
      </c>
      <c r="E1832" s="53"/>
      <c r="F1832" s="31"/>
      <c r="G1832" s="31"/>
      <c r="H1832" s="210"/>
    </row>
    <row r="1833" spans="1:8" ht="31.5" thickBot="1">
      <c r="A1833" s="260">
        <f t="shared" si="171"/>
        <v>207.04999999999995</v>
      </c>
      <c r="B1833" s="336" t="s">
        <v>588</v>
      </c>
      <c r="C1833" s="263">
        <v>6</v>
      </c>
      <c r="D1833" s="263" t="s">
        <v>229</v>
      </c>
      <c r="E1833" s="322"/>
      <c r="F1833" s="265"/>
      <c r="G1833" s="265"/>
      <c r="H1833" s="266"/>
    </row>
    <row r="1834" spans="1:8" ht="60.75">
      <c r="A1834" s="267">
        <f t="shared" si="171"/>
        <v>207.05999999999995</v>
      </c>
      <c r="B1834" s="337" t="s">
        <v>936</v>
      </c>
      <c r="C1834" s="270">
        <v>4</v>
      </c>
      <c r="D1834" s="270" t="s">
        <v>229</v>
      </c>
      <c r="E1834" s="325"/>
      <c r="F1834" s="272"/>
      <c r="G1834" s="272"/>
      <c r="H1834" s="273"/>
    </row>
    <row r="1835" spans="1:8" ht="30.75">
      <c r="A1835" s="216">
        <f t="shared" si="171"/>
        <v>207.06999999999994</v>
      </c>
      <c r="B1835" s="39" t="s">
        <v>698</v>
      </c>
      <c r="C1835" s="49">
        <v>2</v>
      </c>
      <c r="D1835" s="49" t="s">
        <v>229</v>
      </c>
      <c r="E1835" s="53"/>
      <c r="F1835" s="31"/>
      <c r="G1835" s="31"/>
      <c r="H1835" s="210"/>
    </row>
    <row r="1836" spans="1:8" ht="30.75">
      <c r="A1836" s="216">
        <f t="shared" si="171"/>
        <v>207.07999999999993</v>
      </c>
      <c r="B1836" s="39" t="s">
        <v>699</v>
      </c>
      <c r="C1836" s="49">
        <v>2</v>
      </c>
      <c r="D1836" s="49" t="s">
        <v>229</v>
      </c>
      <c r="E1836" s="53"/>
      <c r="F1836" s="31"/>
      <c r="G1836" s="31"/>
      <c r="H1836" s="210"/>
    </row>
    <row r="1837" spans="1:8" ht="30.75">
      <c r="A1837" s="216">
        <f t="shared" si="171"/>
        <v>207.08999999999992</v>
      </c>
      <c r="B1837" s="39" t="s">
        <v>937</v>
      </c>
      <c r="C1837" s="49">
        <v>2</v>
      </c>
      <c r="D1837" s="49" t="s">
        <v>229</v>
      </c>
      <c r="E1837" s="53"/>
      <c r="F1837" s="31"/>
      <c r="G1837" s="31"/>
      <c r="H1837" s="210"/>
    </row>
    <row r="1838" spans="1:8" ht="45.75">
      <c r="A1838" s="216">
        <f t="shared" si="171"/>
        <v>207.09999999999991</v>
      </c>
      <c r="B1838" s="39" t="s">
        <v>697</v>
      </c>
      <c r="C1838" s="49">
        <v>15</v>
      </c>
      <c r="D1838" s="49" t="s">
        <v>229</v>
      </c>
      <c r="E1838" s="53"/>
      <c r="F1838" s="31"/>
      <c r="G1838" s="31"/>
      <c r="H1838" s="210"/>
    </row>
    <row r="1839" spans="1:8" ht="45.75">
      <c r="A1839" s="216">
        <f t="shared" si="171"/>
        <v>207.1099999999999</v>
      </c>
      <c r="B1839" s="134" t="s">
        <v>938</v>
      </c>
      <c r="C1839" s="49">
        <v>9</v>
      </c>
      <c r="D1839" s="49" t="s">
        <v>229</v>
      </c>
      <c r="E1839" s="53"/>
      <c r="F1839" s="31"/>
      <c r="G1839" s="31"/>
      <c r="H1839" s="210"/>
    </row>
    <row r="1840" spans="1:8" ht="45.75">
      <c r="A1840" s="216">
        <f t="shared" si="171"/>
        <v>207.11999999999989</v>
      </c>
      <c r="B1840" s="134" t="s">
        <v>705</v>
      </c>
      <c r="C1840" s="49">
        <v>5</v>
      </c>
      <c r="D1840" s="49" t="s">
        <v>229</v>
      </c>
      <c r="E1840" s="53"/>
      <c r="F1840" s="31"/>
      <c r="G1840" s="31"/>
      <c r="H1840" s="210"/>
    </row>
    <row r="1841" spans="1:8" ht="45.75">
      <c r="A1841" s="216">
        <f t="shared" si="171"/>
        <v>207.12999999999988</v>
      </c>
      <c r="B1841" s="134" t="s">
        <v>706</v>
      </c>
      <c r="C1841" s="49">
        <v>2</v>
      </c>
      <c r="D1841" s="49" t="s">
        <v>229</v>
      </c>
      <c r="E1841" s="53"/>
      <c r="F1841" s="31"/>
      <c r="G1841" s="31"/>
      <c r="H1841" s="210"/>
    </row>
    <row r="1842" spans="1:8" ht="45.75">
      <c r="A1842" s="216">
        <f t="shared" si="171"/>
        <v>207.13999999999987</v>
      </c>
      <c r="B1842" s="10" t="s">
        <v>1391</v>
      </c>
      <c r="C1842" s="49">
        <v>1</v>
      </c>
      <c r="D1842" s="49" t="s">
        <v>229</v>
      </c>
      <c r="E1842" s="53"/>
      <c r="F1842" s="31"/>
      <c r="G1842" s="31"/>
      <c r="H1842" s="210"/>
    </row>
    <row r="1843" spans="1:8" ht="15.75">
      <c r="A1843" s="216">
        <f t="shared" si="171"/>
        <v>207.14999999999986</v>
      </c>
      <c r="B1843" s="134" t="s">
        <v>1198</v>
      </c>
      <c r="C1843" s="49">
        <v>2</v>
      </c>
      <c r="D1843" s="49" t="s">
        <v>229</v>
      </c>
      <c r="E1843" s="53"/>
      <c r="F1843" s="31"/>
      <c r="G1843" s="31"/>
      <c r="H1843" s="210"/>
    </row>
    <row r="1844" spans="1:8" ht="61.5">
      <c r="A1844" s="216">
        <f t="shared" si="171"/>
        <v>207.15999999999985</v>
      </c>
      <c r="B1844" s="134" t="s">
        <v>1392</v>
      </c>
      <c r="C1844" s="146">
        <v>1</v>
      </c>
      <c r="D1844" s="147" t="s">
        <v>839</v>
      </c>
      <c r="E1844" s="53"/>
      <c r="F1844" s="31"/>
      <c r="G1844" s="31"/>
      <c r="H1844" s="210"/>
    </row>
    <row r="1845" spans="1:8" ht="45.75">
      <c r="A1845" s="216">
        <f t="shared" si="171"/>
        <v>207.16999999999985</v>
      </c>
      <c r="B1845" s="134" t="s">
        <v>707</v>
      </c>
      <c r="C1845" s="49">
        <v>5</v>
      </c>
      <c r="D1845" s="49" t="s">
        <v>229</v>
      </c>
      <c r="E1845" s="53"/>
      <c r="F1845" s="31"/>
      <c r="G1845" s="31"/>
      <c r="H1845" s="210"/>
    </row>
    <row r="1846" spans="1:8" ht="45.75">
      <c r="A1846" s="216">
        <f t="shared" si="171"/>
        <v>207.17999999999984</v>
      </c>
      <c r="B1846" s="134" t="s">
        <v>596</v>
      </c>
      <c r="C1846" s="49">
        <v>9</v>
      </c>
      <c r="D1846" s="49" t="s">
        <v>229</v>
      </c>
      <c r="E1846" s="53"/>
      <c r="F1846" s="31"/>
      <c r="G1846" s="31"/>
      <c r="H1846" s="217"/>
    </row>
    <row r="1847" spans="1:8" ht="20.25" customHeight="1">
      <c r="A1847" s="228"/>
      <c r="B1847" s="88" t="s">
        <v>420</v>
      </c>
      <c r="C1847" s="88"/>
      <c r="D1847" s="88"/>
      <c r="E1847" s="88"/>
      <c r="F1847" s="226"/>
      <c r="G1847" s="101"/>
      <c r="H1847" s="217"/>
    </row>
    <row r="1848" spans="1:8" ht="20.25" customHeight="1">
      <c r="A1848" s="228"/>
      <c r="B1848" s="88"/>
      <c r="C1848" s="88"/>
      <c r="D1848" s="88"/>
      <c r="E1848" s="88"/>
      <c r="F1848" s="101"/>
      <c r="G1848" s="101"/>
      <c r="H1848" s="217"/>
    </row>
    <row r="1849" spans="1:8" ht="20.25" customHeight="1">
      <c r="A1849" s="215">
        <v>208</v>
      </c>
      <c r="B1849" s="4" t="s">
        <v>1393</v>
      </c>
      <c r="C1849" s="4"/>
      <c r="D1849" s="4"/>
      <c r="E1849" s="18"/>
      <c r="F1849" s="107"/>
      <c r="G1849" s="107"/>
      <c r="H1849" s="210"/>
    </row>
    <row r="1850" spans="1:8" ht="90.75">
      <c r="A1850" s="216">
        <f t="shared" ref="A1850:A1864" si="172">A1849+0.01</f>
        <v>208.01</v>
      </c>
      <c r="B1850" s="38" t="s">
        <v>1394</v>
      </c>
      <c r="C1850" s="49">
        <v>1</v>
      </c>
      <c r="D1850" s="49" t="s">
        <v>229</v>
      </c>
      <c r="E1850" s="53"/>
      <c r="F1850" s="31"/>
      <c r="G1850" s="31"/>
      <c r="H1850" s="210"/>
    </row>
    <row r="1851" spans="1:8" ht="105.75">
      <c r="A1851" s="216">
        <f t="shared" si="172"/>
        <v>208.01999999999998</v>
      </c>
      <c r="B1851" s="38" t="s">
        <v>1395</v>
      </c>
      <c r="C1851" s="49">
        <v>1</v>
      </c>
      <c r="D1851" s="49" t="s">
        <v>229</v>
      </c>
      <c r="E1851" s="53"/>
      <c r="F1851" s="31"/>
      <c r="G1851" s="31"/>
      <c r="H1851" s="210"/>
    </row>
    <row r="1852" spans="1:8" ht="60.75">
      <c r="A1852" s="216">
        <f t="shared" si="172"/>
        <v>208.02999999999997</v>
      </c>
      <c r="B1852" s="38" t="s">
        <v>1396</v>
      </c>
      <c r="C1852" s="49">
        <v>1</v>
      </c>
      <c r="D1852" s="49" t="s">
        <v>229</v>
      </c>
      <c r="E1852" s="53"/>
      <c r="F1852" s="31"/>
      <c r="G1852" s="31"/>
      <c r="H1852" s="210"/>
    </row>
    <row r="1853" spans="1:8" ht="45.75">
      <c r="A1853" s="216">
        <f t="shared" si="172"/>
        <v>208.03999999999996</v>
      </c>
      <c r="B1853" s="38" t="s">
        <v>1397</v>
      </c>
      <c r="C1853" s="49">
        <v>16</v>
      </c>
      <c r="D1853" s="49" t="s">
        <v>229</v>
      </c>
      <c r="E1853" s="53"/>
      <c r="F1853" s="31"/>
      <c r="G1853" s="31"/>
      <c r="H1853" s="210"/>
    </row>
    <row r="1854" spans="1:8" ht="60.75">
      <c r="A1854" s="216">
        <f t="shared" si="172"/>
        <v>208.04999999999995</v>
      </c>
      <c r="B1854" s="38" t="s">
        <v>1398</v>
      </c>
      <c r="C1854" s="49">
        <v>2</v>
      </c>
      <c r="D1854" s="49" t="s">
        <v>229</v>
      </c>
      <c r="E1854" s="53"/>
      <c r="F1854" s="31"/>
      <c r="G1854" s="31"/>
      <c r="H1854" s="210"/>
    </row>
    <row r="1855" spans="1:8" ht="45.75">
      <c r="A1855" s="216">
        <f t="shared" si="172"/>
        <v>208.05999999999995</v>
      </c>
      <c r="B1855" s="38" t="s">
        <v>1399</v>
      </c>
      <c r="C1855" s="49">
        <v>15</v>
      </c>
      <c r="D1855" s="49" t="s">
        <v>229</v>
      </c>
      <c r="E1855" s="53"/>
      <c r="F1855" s="31"/>
      <c r="G1855" s="31"/>
      <c r="H1855" s="210"/>
    </row>
    <row r="1856" spans="1:8" ht="60.75">
      <c r="A1856" s="216">
        <f t="shared" si="172"/>
        <v>208.06999999999994</v>
      </c>
      <c r="B1856" s="38" t="s">
        <v>1400</v>
      </c>
      <c r="C1856" s="49">
        <v>98</v>
      </c>
      <c r="D1856" s="49" t="s">
        <v>229</v>
      </c>
      <c r="E1856" s="53"/>
      <c r="F1856" s="31"/>
      <c r="G1856" s="31"/>
      <c r="H1856" s="210"/>
    </row>
    <row r="1857" spans="1:8" ht="46.5" thickBot="1">
      <c r="A1857" s="260">
        <f t="shared" si="172"/>
        <v>208.07999999999993</v>
      </c>
      <c r="B1857" s="300" t="s">
        <v>1401</v>
      </c>
      <c r="C1857" s="263">
        <v>22</v>
      </c>
      <c r="D1857" s="263" t="s">
        <v>229</v>
      </c>
      <c r="E1857" s="322"/>
      <c r="F1857" s="265"/>
      <c r="G1857" s="265"/>
      <c r="H1857" s="266"/>
    </row>
    <row r="1858" spans="1:8" ht="45.75">
      <c r="A1858" s="267">
        <f t="shared" si="172"/>
        <v>208.08999999999992</v>
      </c>
      <c r="B1858" s="276" t="s">
        <v>1402</v>
      </c>
      <c r="C1858" s="270">
        <v>10</v>
      </c>
      <c r="D1858" s="270" t="s">
        <v>229</v>
      </c>
      <c r="E1858" s="325"/>
      <c r="F1858" s="272"/>
      <c r="G1858" s="272"/>
      <c r="H1858" s="273"/>
    </row>
    <row r="1859" spans="1:8" ht="60.75">
      <c r="A1859" s="216">
        <f t="shared" si="172"/>
        <v>208.09999999999991</v>
      </c>
      <c r="B1859" s="38" t="s">
        <v>1403</v>
      </c>
      <c r="C1859" s="49">
        <v>8</v>
      </c>
      <c r="D1859" s="49" t="s">
        <v>229</v>
      </c>
      <c r="E1859" s="53"/>
      <c r="F1859" s="31"/>
      <c r="G1859" s="31"/>
      <c r="H1859" s="210"/>
    </row>
    <row r="1860" spans="1:8" ht="60.75">
      <c r="A1860" s="216">
        <f t="shared" si="172"/>
        <v>208.1099999999999</v>
      </c>
      <c r="B1860" s="38" t="s">
        <v>1362</v>
      </c>
      <c r="C1860" s="49">
        <v>45</v>
      </c>
      <c r="D1860" s="49" t="s">
        <v>229</v>
      </c>
      <c r="E1860" s="53"/>
      <c r="F1860" s="31"/>
      <c r="G1860" s="31"/>
      <c r="H1860" s="210"/>
    </row>
    <row r="1861" spans="1:8" ht="45.75">
      <c r="A1861" s="216">
        <f t="shared" si="172"/>
        <v>208.11999999999989</v>
      </c>
      <c r="B1861" s="38" t="s">
        <v>1363</v>
      </c>
      <c r="C1861" s="49">
        <v>18</v>
      </c>
      <c r="D1861" s="49" t="s">
        <v>229</v>
      </c>
      <c r="E1861" s="53"/>
      <c r="F1861" s="31"/>
      <c r="G1861" s="31"/>
      <c r="H1861" s="210"/>
    </row>
    <row r="1862" spans="1:8" ht="75.75">
      <c r="A1862" s="216">
        <f t="shared" si="172"/>
        <v>208.12999999999988</v>
      </c>
      <c r="B1862" s="38" t="s">
        <v>1365</v>
      </c>
      <c r="C1862" s="49">
        <v>1</v>
      </c>
      <c r="D1862" s="49" t="s">
        <v>229</v>
      </c>
      <c r="E1862" s="53"/>
      <c r="F1862" s="31"/>
      <c r="G1862" s="31"/>
      <c r="H1862" s="210"/>
    </row>
    <row r="1863" spans="1:8" ht="75.75">
      <c r="A1863" s="216">
        <f t="shared" si="172"/>
        <v>208.13999999999987</v>
      </c>
      <c r="B1863" s="38" t="s">
        <v>1404</v>
      </c>
      <c r="C1863" s="49">
        <v>3</v>
      </c>
      <c r="D1863" s="49" t="s">
        <v>229</v>
      </c>
      <c r="E1863" s="53"/>
      <c r="F1863" s="31"/>
      <c r="G1863" s="31"/>
      <c r="H1863" s="210"/>
    </row>
    <row r="1864" spans="1:8" ht="75.75">
      <c r="A1864" s="216">
        <f t="shared" si="172"/>
        <v>208.14999999999986</v>
      </c>
      <c r="B1864" s="38" t="s">
        <v>1405</v>
      </c>
      <c r="C1864" s="49">
        <v>1</v>
      </c>
      <c r="D1864" s="49" t="s">
        <v>229</v>
      </c>
      <c r="E1864" s="53"/>
      <c r="F1864" s="31"/>
      <c r="G1864" s="31"/>
      <c r="H1864" s="210"/>
    </row>
    <row r="1865" spans="1:8" ht="20.25" customHeight="1">
      <c r="A1865" s="228"/>
      <c r="B1865" s="88" t="s">
        <v>420</v>
      </c>
      <c r="C1865" s="88"/>
      <c r="D1865" s="88"/>
      <c r="E1865" s="88"/>
      <c r="F1865" s="226"/>
      <c r="G1865" s="101"/>
      <c r="H1865" s="217"/>
    </row>
    <row r="1866" spans="1:8" ht="20.25" customHeight="1">
      <c r="A1866" s="229"/>
      <c r="B1866" s="133"/>
      <c r="C1866" s="133"/>
      <c r="D1866" s="133"/>
      <c r="E1866" s="133"/>
      <c r="F1866" s="101"/>
      <c r="G1866" s="101"/>
      <c r="H1866" s="217"/>
    </row>
    <row r="1867" spans="1:8" ht="20.25" customHeight="1">
      <c r="A1867" s="225"/>
      <c r="B1867" s="41" t="s">
        <v>422</v>
      </c>
      <c r="C1867" s="41"/>
      <c r="D1867" s="41"/>
      <c r="E1867" s="41"/>
      <c r="F1867" s="226"/>
      <c r="G1867" s="110"/>
      <c r="H1867" s="233"/>
    </row>
    <row r="1868" spans="1:8" ht="20.25" customHeight="1">
      <c r="A1868" s="234"/>
      <c r="B1868" s="18"/>
      <c r="C1868" s="18"/>
      <c r="D1868" s="18"/>
      <c r="E1868" s="18"/>
      <c r="F1868" s="18"/>
      <c r="G1868" s="18"/>
      <c r="H1868" s="210"/>
    </row>
    <row r="1869" spans="1:8" ht="20.100000000000001" customHeight="1">
      <c r="A1869" s="225"/>
      <c r="B1869" s="41" t="s">
        <v>1406</v>
      </c>
      <c r="C1869" s="41"/>
      <c r="D1869" s="41"/>
      <c r="E1869" s="41"/>
      <c r="F1869" s="41"/>
      <c r="G1869" s="111"/>
      <c r="H1869" s="214"/>
    </row>
    <row r="1870" spans="1:8" ht="20.25" customHeight="1">
      <c r="A1870" s="231"/>
      <c r="B1870" s="18"/>
      <c r="C1870" s="18"/>
      <c r="D1870" s="18"/>
      <c r="E1870" s="18"/>
      <c r="F1870" s="18"/>
      <c r="G1870" s="18"/>
      <c r="H1870" s="210"/>
    </row>
    <row r="1871" spans="1:8" ht="20.25" customHeight="1">
      <c r="A1871" s="231"/>
      <c r="B1871" s="18"/>
      <c r="C1871" s="18"/>
      <c r="D1871" s="18"/>
      <c r="E1871" s="18"/>
      <c r="F1871" s="18"/>
      <c r="G1871" s="18"/>
      <c r="H1871" s="210"/>
    </row>
    <row r="1872" spans="1:8" ht="20.25" customHeight="1">
      <c r="A1872" s="227" t="s">
        <v>328</v>
      </c>
      <c r="B1872" s="41" t="s">
        <v>1120</v>
      </c>
      <c r="C1872" s="18"/>
      <c r="D1872" s="18"/>
      <c r="E1872" s="107"/>
      <c r="F1872" s="107"/>
      <c r="G1872" s="107"/>
      <c r="H1872" s="210"/>
    </row>
    <row r="1873" spans="1:8" ht="20.25" customHeight="1">
      <c r="A1873" s="235"/>
      <c r="B1873" s="18" t="s">
        <v>241</v>
      </c>
      <c r="C1873" s="49"/>
      <c r="D1873" s="49"/>
      <c r="E1873" s="107"/>
      <c r="F1873" s="107"/>
      <c r="G1873" s="107"/>
      <c r="H1873" s="210"/>
    </row>
    <row r="1874" spans="1:8" ht="20.25" customHeight="1">
      <c r="A1874" s="215">
        <v>209</v>
      </c>
      <c r="B1874" s="18" t="s">
        <v>9</v>
      </c>
      <c r="C1874" s="49"/>
      <c r="D1874" s="49"/>
      <c r="E1874" s="107"/>
      <c r="F1874" s="107"/>
      <c r="G1874" s="107"/>
      <c r="H1874" s="210"/>
    </row>
    <row r="1875" spans="1:8" ht="20.25" customHeight="1">
      <c r="A1875" s="216">
        <f>A1874+0.01</f>
        <v>209.01</v>
      </c>
      <c r="B1875" s="88" t="s">
        <v>438</v>
      </c>
      <c r="C1875" s="49">
        <v>1415</v>
      </c>
      <c r="D1875" s="49" t="s">
        <v>13</v>
      </c>
      <c r="E1875" s="148"/>
      <c r="F1875" s="31"/>
      <c r="G1875" s="31"/>
      <c r="H1875" s="210"/>
    </row>
    <row r="1876" spans="1:8" ht="20.25" customHeight="1">
      <c r="A1876" s="228"/>
      <c r="B1876" s="88" t="s">
        <v>420</v>
      </c>
      <c r="C1876" s="88"/>
      <c r="D1876" s="88"/>
      <c r="E1876" s="139"/>
      <c r="F1876" s="226"/>
      <c r="G1876" s="101"/>
      <c r="H1876" s="217"/>
    </row>
    <row r="1877" spans="1:8" ht="20.25" customHeight="1">
      <c r="A1877" s="215">
        <v>210</v>
      </c>
      <c r="B1877" s="18" t="s">
        <v>439</v>
      </c>
      <c r="C1877" s="49"/>
      <c r="D1877" s="49" t="s">
        <v>15</v>
      </c>
      <c r="E1877" s="144"/>
      <c r="F1877" s="107"/>
      <c r="G1877" s="107"/>
      <c r="H1877" s="210"/>
    </row>
    <row r="1878" spans="1:8" ht="20.25" customHeight="1">
      <c r="A1878" s="216">
        <f t="shared" ref="A1878:A1881" si="173">A1877+0.01</f>
        <v>210.01</v>
      </c>
      <c r="B1878" s="88" t="s">
        <v>18</v>
      </c>
      <c r="C1878" s="49">
        <v>688.67</v>
      </c>
      <c r="D1878" s="49" t="s">
        <v>17</v>
      </c>
      <c r="E1878" s="148"/>
      <c r="F1878" s="31"/>
      <c r="G1878" s="31"/>
      <c r="H1878" s="210"/>
    </row>
    <row r="1879" spans="1:8" ht="20.25" customHeight="1">
      <c r="A1879" s="216">
        <f t="shared" si="173"/>
        <v>210.01999999999998</v>
      </c>
      <c r="B1879" s="88" t="s">
        <v>150</v>
      </c>
      <c r="C1879" s="49">
        <v>454.52699999999999</v>
      </c>
      <c r="D1879" s="49" t="s">
        <v>17</v>
      </c>
      <c r="E1879" s="148"/>
      <c r="F1879" s="31"/>
      <c r="G1879" s="31"/>
      <c r="H1879" s="210"/>
    </row>
    <row r="1880" spans="1:8" ht="20.25" customHeight="1">
      <c r="A1880" s="216">
        <f t="shared" si="173"/>
        <v>210.02999999999997</v>
      </c>
      <c r="B1880" s="88" t="s">
        <v>19</v>
      </c>
      <c r="C1880" s="49">
        <v>283</v>
      </c>
      <c r="D1880" s="49" t="s">
        <v>17</v>
      </c>
      <c r="E1880" s="148"/>
      <c r="F1880" s="31"/>
      <c r="G1880" s="31"/>
      <c r="H1880" s="210"/>
    </row>
    <row r="1881" spans="1:8" ht="20.25" customHeight="1">
      <c r="A1881" s="216">
        <f t="shared" si="173"/>
        <v>210.03999999999996</v>
      </c>
      <c r="B1881" s="88" t="s">
        <v>531</v>
      </c>
      <c r="C1881" s="49">
        <v>895.27099999999996</v>
      </c>
      <c r="D1881" s="49" t="s">
        <v>17</v>
      </c>
      <c r="E1881" s="148"/>
      <c r="F1881" s="31"/>
      <c r="G1881" s="31"/>
      <c r="H1881" s="210"/>
    </row>
    <row r="1882" spans="1:8" ht="20.25" customHeight="1">
      <c r="A1882" s="228"/>
      <c r="B1882" s="88" t="s">
        <v>420</v>
      </c>
      <c r="C1882" s="88"/>
      <c r="D1882" s="88"/>
      <c r="E1882" s="88"/>
      <c r="F1882" s="226"/>
      <c r="G1882" s="101"/>
      <c r="H1882" s="217"/>
    </row>
    <row r="1883" spans="1:8" ht="20.25" customHeight="1">
      <c r="A1883" s="215">
        <v>211</v>
      </c>
      <c r="B1883" s="18" t="s">
        <v>440</v>
      </c>
      <c r="C1883" s="49"/>
      <c r="D1883" s="49" t="s">
        <v>15</v>
      </c>
      <c r="E1883" s="107"/>
      <c r="F1883" s="107"/>
      <c r="G1883" s="107"/>
      <c r="H1883" s="210"/>
    </row>
    <row r="1884" spans="1:8" ht="20.25" customHeight="1">
      <c r="A1884" s="216">
        <f t="shared" ref="A1884:A1894" si="174">A1883+0.01</f>
        <v>211.01</v>
      </c>
      <c r="B1884" s="88" t="s">
        <v>441</v>
      </c>
      <c r="C1884" s="49">
        <v>19.580750000000002</v>
      </c>
      <c r="D1884" s="49" t="s">
        <v>23</v>
      </c>
      <c r="E1884" s="148"/>
      <c r="F1884" s="31"/>
      <c r="G1884" s="31"/>
      <c r="H1884" s="210"/>
    </row>
    <row r="1885" spans="1:8" ht="20.25" customHeight="1">
      <c r="A1885" s="216">
        <f t="shared" si="174"/>
        <v>211.01999999999998</v>
      </c>
      <c r="B1885" s="88" t="s">
        <v>24</v>
      </c>
      <c r="C1885" s="49">
        <v>73.87</v>
      </c>
      <c r="D1885" s="49" t="s">
        <v>23</v>
      </c>
      <c r="E1885" s="148"/>
      <c r="F1885" s="31"/>
      <c r="G1885" s="31"/>
      <c r="H1885" s="210"/>
    </row>
    <row r="1886" spans="1:8" ht="20.25" customHeight="1">
      <c r="A1886" s="216">
        <f t="shared" si="174"/>
        <v>211.02999999999997</v>
      </c>
      <c r="B1886" s="88" t="s">
        <v>852</v>
      </c>
      <c r="C1886" s="49">
        <v>103.47</v>
      </c>
      <c r="D1886" s="49" t="s">
        <v>23</v>
      </c>
      <c r="E1886" s="148"/>
      <c r="F1886" s="31"/>
      <c r="G1886" s="31"/>
      <c r="H1886" s="210"/>
    </row>
    <row r="1887" spans="1:8" ht="20.25" customHeight="1">
      <c r="A1887" s="216">
        <f t="shared" si="174"/>
        <v>211.03999999999996</v>
      </c>
      <c r="B1887" s="88" t="s">
        <v>853</v>
      </c>
      <c r="C1887" s="49">
        <v>26.630000000000003</v>
      </c>
      <c r="D1887" s="49" t="s">
        <v>23</v>
      </c>
      <c r="E1887" s="148"/>
      <c r="F1887" s="31"/>
      <c r="G1887" s="31"/>
      <c r="H1887" s="210"/>
    </row>
    <row r="1888" spans="1:8" ht="20.25" customHeight="1">
      <c r="A1888" s="216">
        <f t="shared" si="174"/>
        <v>211.04999999999995</v>
      </c>
      <c r="B1888" s="88" t="s">
        <v>854</v>
      </c>
      <c r="C1888" s="49">
        <v>3.69</v>
      </c>
      <c r="D1888" s="49" t="s">
        <v>23</v>
      </c>
      <c r="E1888" s="148"/>
      <c r="F1888" s="31"/>
      <c r="G1888" s="31"/>
      <c r="H1888" s="210"/>
    </row>
    <row r="1889" spans="1:8" ht="20.25" customHeight="1">
      <c r="A1889" s="216">
        <f t="shared" si="174"/>
        <v>211.05999999999995</v>
      </c>
      <c r="B1889" s="88" t="s">
        <v>855</v>
      </c>
      <c r="C1889" s="49">
        <v>1.05</v>
      </c>
      <c r="D1889" s="49" t="s">
        <v>38</v>
      </c>
      <c r="E1889" s="148"/>
      <c r="F1889" s="31"/>
      <c r="G1889" s="31"/>
      <c r="H1889" s="210"/>
    </row>
    <row r="1890" spans="1:8" ht="20.25" customHeight="1">
      <c r="A1890" s="216">
        <f t="shared" si="174"/>
        <v>211.06999999999994</v>
      </c>
      <c r="B1890" s="88" t="s">
        <v>856</v>
      </c>
      <c r="C1890" s="49">
        <v>64.290000000000006</v>
      </c>
      <c r="D1890" s="49" t="s">
        <v>23</v>
      </c>
      <c r="E1890" s="148"/>
      <c r="F1890" s="31"/>
      <c r="G1890" s="31"/>
      <c r="H1890" s="210"/>
    </row>
    <row r="1891" spans="1:8" ht="20.25" customHeight="1">
      <c r="A1891" s="216">
        <f t="shared" si="174"/>
        <v>211.07999999999993</v>
      </c>
      <c r="B1891" s="38" t="s">
        <v>463</v>
      </c>
      <c r="C1891" s="49">
        <v>12.919499999999998</v>
      </c>
      <c r="D1891" s="49" t="s">
        <v>23</v>
      </c>
      <c r="E1891" s="148"/>
      <c r="F1891" s="31"/>
      <c r="G1891" s="31"/>
      <c r="H1891" s="210"/>
    </row>
    <row r="1892" spans="1:8" ht="20.25" customHeight="1">
      <c r="A1892" s="216">
        <f t="shared" si="174"/>
        <v>211.08999999999992</v>
      </c>
      <c r="B1892" s="38" t="s">
        <v>857</v>
      </c>
      <c r="C1892" s="49">
        <v>91.92</v>
      </c>
      <c r="D1892" s="49" t="s">
        <v>23</v>
      </c>
      <c r="E1892" s="148"/>
      <c r="F1892" s="31"/>
      <c r="G1892" s="31"/>
      <c r="H1892" s="210"/>
    </row>
    <row r="1893" spans="1:8" ht="20.25" customHeight="1">
      <c r="A1893" s="216">
        <f t="shared" si="174"/>
        <v>211.09999999999991</v>
      </c>
      <c r="B1893" s="38" t="s">
        <v>858</v>
      </c>
      <c r="C1893" s="49">
        <v>120.3</v>
      </c>
      <c r="D1893" s="49" t="s">
        <v>23</v>
      </c>
      <c r="E1893" s="148"/>
      <c r="F1893" s="31"/>
      <c r="G1893" s="31"/>
      <c r="H1893" s="210"/>
    </row>
    <row r="1894" spans="1:8" ht="20.25" customHeight="1">
      <c r="A1894" s="216">
        <f t="shared" si="174"/>
        <v>211.1099999999999</v>
      </c>
      <c r="B1894" s="38" t="s">
        <v>1103</v>
      </c>
      <c r="C1894" s="49">
        <f>37.38*0.15</f>
        <v>5.6070000000000002</v>
      </c>
      <c r="D1894" s="49" t="s">
        <v>23</v>
      </c>
      <c r="E1894" s="151"/>
      <c r="F1894" s="31"/>
      <c r="G1894" s="31"/>
      <c r="H1894" s="210"/>
    </row>
    <row r="1895" spans="1:8" ht="20.25" customHeight="1">
      <c r="A1895" s="228"/>
      <c r="B1895" s="88" t="s">
        <v>420</v>
      </c>
      <c r="C1895" s="88"/>
      <c r="D1895" s="88"/>
      <c r="E1895" s="88"/>
      <c r="F1895" s="226"/>
      <c r="G1895" s="101"/>
      <c r="H1895" s="217"/>
    </row>
    <row r="1896" spans="1:8" ht="27.75" customHeight="1">
      <c r="A1896" s="215">
        <v>212</v>
      </c>
      <c r="B1896" s="18" t="s">
        <v>60</v>
      </c>
      <c r="C1896" s="49"/>
      <c r="D1896" s="49"/>
      <c r="E1896" s="107"/>
      <c r="F1896" s="107"/>
      <c r="G1896" s="107"/>
      <c r="H1896" s="210"/>
    </row>
    <row r="1897" spans="1:8" ht="30.75" thickBot="1">
      <c r="A1897" s="260">
        <f t="shared" ref="A1897:A1898" si="175">A1896+0.01</f>
        <v>212.01</v>
      </c>
      <c r="B1897" s="300" t="s">
        <v>859</v>
      </c>
      <c r="C1897" s="263">
        <f>1751.02+20.27</f>
        <v>1771.29</v>
      </c>
      <c r="D1897" s="263" t="s">
        <v>61</v>
      </c>
      <c r="E1897" s="366"/>
      <c r="F1897" s="265"/>
      <c r="G1897" s="265"/>
      <c r="H1897" s="266"/>
    </row>
    <row r="1898" spans="1:8" ht="20.25" customHeight="1">
      <c r="A1898" s="267">
        <f t="shared" si="175"/>
        <v>212.01999999999998</v>
      </c>
      <c r="B1898" s="276" t="s">
        <v>860</v>
      </c>
      <c r="C1898" s="270">
        <v>92.37</v>
      </c>
      <c r="D1898" s="270" t="s">
        <v>61</v>
      </c>
      <c r="E1898" s="367"/>
      <c r="F1898" s="272"/>
      <c r="G1898" s="272"/>
      <c r="H1898" s="273"/>
    </row>
    <row r="1899" spans="1:8" ht="20.25" customHeight="1">
      <c r="A1899" s="228"/>
      <c r="B1899" s="88" t="s">
        <v>420</v>
      </c>
      <c r="C1899" s="88"/>
      <c r="D1899" s="88"/>
      <c r="E1899" s="88"/>
      <c r="F1899" s="226"/>
      <c r="G1899" s="101"/>
      <c r="H1899" s="217"/>
    </row>
    <row r="1900" spans="1:8" ht="20.25" customHeight="1">
      <c r="A1900" s="215">
        <v>213</v>
      </c>
      <c r="B1900" s="18" t="s">
        <v>469</v>
      </c>
      <c r="C1900" s="49"/>
      <c r="D1900" s="49"/>
      <c r="E1900" s="107"/>
      <c r="F1900" s="107"/>
      <c r="G1900" s="107"/>
      <c r="H1900" s="210"/>
    </row>
    <row r="1901" spans="1:8" ht="20.25" customHeight="1">
      <c r="A1901" s="216">
        <f t="shared" ref="A1901:A1906" si="176">A1900+0.01</f>
        <v>213.01</v>
      </c>
      <c r="B1901" s="88" t="s">
        <v>63</v>
      </c>
      <c r="C1901" s="49">
        <f>1790.33333333333+37.38</f>
        <v>1827.7133333333302</v>
      </c>
      <c r="D1901" s="49" t="s">
        <v>61</v>
      </c>
      <c r="E1901" s="148"/>
      <c r="F1901" s="31"/>
      <c r="G1901" s="31"/>
      <c r="H1901" s="210"/>
    </row>
    <row r="1902" spans="1:8" ht="20.25" customHeight="1">
      <c r="A1902" s="216">
        <f t="shared" si="176"/>
        <v>213.01999999999998</v>
      </c>
      <c r="B1902" s="88" t="s">
        <v>861</v>
      </c>
      <c r="C1902" s="49">
        <f>219.04</f>
        <v>219.04</v>
      </c>
      <c r="D1902" s="49" t="s">
        <v>61</v>
      </c>
      <c r="E1902" s="148"/>
      <c r="F1902" s="31"/>
      <c r="G1902" s="31"/>
      <c r="H1902" s="210"/>
    </row>
    <row r="1903" spans="1:8" ht="20.25" customHeight="1">
      <c r="A1903" s="216">
        <f t="shared" si="176"/>
        <v>213.02999999999997</v>
      </c>
      <c r="B1903" s="88" t="s">
        <v>862</v>
      </c>
      <c r="C1903" s="49">
        <v>46</v>
      </c>
      <c r="D1903" s="49" t="s">
        <v>61</v>
      </c>
      <c r="E1903" s="148"/>
      <c r="F1903" s="31"/>
      <c r="G1903" s="31"/>
      <c r="H1903" s="210"/>
    </row>
    <row r="1904" spans="1:8" ht="20.25" customHeight="1">
      <c r="A1904" s="216">
        <f t="shared" si="176"/>
        <v>213.03999999999996</v>
      </c>
      <c r="B1904" s="88" t="s">
        <v>863</v>
      </c>
      <c r="C1904" s="49">
        <f>3237+(20.27*2)</f>
        <v>3277.54</v>
      </c>
      <c r="D1904" s="49" t="s">
        <v>61</v>
      </c>
      <c r="E1904" s="148"/>
      <c r="F1904" s="31"/>
      <c r="G1904" s="31"/>
      <c r="H1904" s="210"/>
    </row>
    <row r="1905" spans="1:8" ht="20.25" customHeight="1">
      <c r="A1905" s="216">
        <f t="shared" si="176"/>
        <v>213.04999999999995</v>
      </c>
      <c r="B1905" s="88" t="s">
        <v>66</v>
      </c>
      <c r="C1905" s="49">
        <f>1790.33333333333+37.38</f>
        <v>1827.7133333333302</v>
      </c>
      <c r="D1905" s="49" t="s">
        <v>61</v>
      </c>
      <c r="E1905" s="148"/>
      <c r="F1905" s="31"/>
      <c r="G1905" s="31"/>
      <c r="H1905" s="210"/>
    </row>
    <row r="1906" spans="1:8" ht="20.25" customHeight="1">
      <c r="A1906" s="216">
        <f t="shared" si="176"/>
        <v>213.05999999999995</v>
      </c>
      <c r="B1906" s="88" t="s">
        <v>67</v>
      </c>
      <c r="C1906" s="49">
        <f>2117.7+134.37</f>
        <v>2252.0699999999997</v>
      </c>
      <c r="D1906" s="49" t="s">
        <v>91</v>
      </c>
      <c r="E1906" s="148"/>
      <c r="F1906" s="31"/>
      <c r="G1906" s="31"/>
      <c r="H1906" s="210"/>
    </row>
    <row r="1907" spans="1:8" ht="20.25" customHeight="1">
      <c r="A1907" s="228"/>
      <c r="B1907" s="88" t="s">
        <v>420</v>
      </c>
      <c r="C1907" s="88"/>
      <c r="D1907" s="88"/>
      <c r="E1907" s="88"/>
      <c r="F1907" s="226"/>
      <c r="G1907" s="101"/>
      <c r="H1907" s="217"/>
    </row>
    <row r="1908" spans="1:8" ht="20.25" customHeight="1">
      <c r="A1908" s="215">
        <v>214</v>
      </c>
      <c r="B1908" s="18" t="s">
        <v>470</v>
      </c>
      <c r="C1908" s="49"/>
      <c r="D1908" s="49"/>
      <c r="E1908" s="107"/>
      <c r="F1908" s="107"/>
      <c r="G1908" s="107"/>
      <c r="H1908" s="210"/>
    </row>
    <row r="1909" spans="1:8" ht="20.25" customHeight="1">
      <c r="A1909" s="469">
        <f t="shared" ref="A1909:A1914" si="177">A1908+0.01</f>
        <v>214.01</v>
      </c>
      <c r="B1909" s="40" t="s">
        <v>551</v>
      </c>
      <c r="C1909" s="467">
        <v>194.32379999999998</v>
      </c>
      <c r="D1909" s="467" t="s">
        <v>23</v>
      </c>
      <c r="E1909" s="53"/>
      <c r="F1909" s="31"/>
      <c r="G1909" s="31"/>
      <c r="H1909" s="210"/>
    </row>
    <row r="1910" spans="1:8" ht="20.25" customHeight="1">
      <c r="A1910" s="469">
        <f t="shared" si="177"/>
        <v>214.01999999999998</v>
      </c>
      <c r="B1910" s="40" t="s">
        <v>69</v>
      </c>
      <c r="C1910" s="467">
        <f>141.63*0.1</f>
        <v>14.163</v>
      </c>
      <c r="D1910" s="467" t="s">
        <v>23</v>
      </c>
      <c r="E1910" s="53"/>
      <c r="F1910" s="31"/>
      <c r="G1910" s="31"/>
      <c r="H1910" s="210"/>
    </row>
    <row r="1911" spans="1:8" ht="20.25" customHeight="1">
      <c r="A1911" s="444">
        <f t="shared" si="177"/>
        <v>214.02999999999997</v>
      </c>
      <c r="B1911" s="432" t="s">
        <v>552</v>
      </c>
      <c r="C1911" s="434">
        <v>1295.492</v>
      </c>
      <c r="D1911" s="434" t="s">
        <v>61</v>
      </c>
      <c r="E1911" s="53"/>
      <c r="F1911" s="31"/>
      <c r="G1911" s="31"/>
      <c r="H1911" s="210"/>
    </row>
    <row r="1912" spans="1:8" ht="20.25" customHeight="1">
      <c r="A1912" s="216">
        <f t="shared" si="177"/>
        <v>214.03999999999996</v>
      </c>
      <c r="B1912" s="88" t="s">
        <v>1407</v>
      </c>
      <c r="C1912" s="49">
        <v>141.63</v>
      </c>
      <c r="D1912" s="49" t="s">
        <v>61</v>
      </c>
      <c r="E1912" s="53"/>
      <c r="F1912" s="31"/>
      <c r="G1912" s="31"/>
      <c r="H1912" s="210"/>
    </row>
    <row r="1913" spans="1:8" ht="20.25" customHeight="1">
      <c r="A1913" s="444">
        <f t="shared" si="177"/>
        <v>214.04999999999995</v>
      </c>
      <c r="B1913" s="457" t="s">
        <v>553</v>
      </c>
      <c r="C1913" s="434">
        <v>897.75</v>
      </c>
      <c r="D1913" s="434" t="s">
        <v>91</v>
      </c>
      <c r="E1913" s="53"/>
      <c r="F1913" s="31"/>
      <c r="G1913" s="31"/>
      <c r="H1913" s="210"/>
    </row>
    <row r="1914" spans="1:8" ht="20.25" customHeight="1">
      <c r="A1914" s="443">
        <f t="shared" si="177"/>
        <v>214.05999999999995</v>
      </c>
      <c r="B1914" s="456" t="s">
        <v>554</v>
      </c>
      <c r="C1914" s="426">
        <v>1295.492</v>
      </c>
      <c r="D1914" s="426" t="s">
        <v>61</v>
      </c>
      <c r="E1914" s="53"/>
      <c r="F1914" s="31"/>
      <c r="G1914" s="31"/>
      <c r="H1914" s="210"/>
    </row>
    <row r="1915" spans="1:8" ht="20.25" customHeight="1">
      <c r="A1915" s="228"/>
      <c r="B1915" s="88" t="s">
        <v>420</v>
      </c>
      <c r="C1915" s="88"/>
      <c r="D1915" s="88"/>
      <c r="E1915" s="88"/>
      <c r="F1915" s="226"/>
      <c r="G1915" s="101"/>
      <c r="H1915" s="217"/>
    </row>
    <row r="1916" spans="1:8" ht="20.25" customHeight="1">
      <c r="A1916" s="215">
        <v>215</v>
      </c>
      <c r="B1916" s="18" t="s">
        <v>71</v>
      </c>
      <c r="C1916" s="49"/>
      <c r="D1916" s="49"/>
      <c r="E1916" s="107"/>
      <c r="F1916" s="107"/>
      <c r="G1916" s="107"/>
      <c r="H1916" s="210"/>
    </row>
    <row r="1917" spans="1:8" ht="30">
      <c r="A1917" s="216">
        <f t="shared" ref="A1917" si="178">A1916+0.01</f>
        <v>215.01</v>
      </c>
      <c r="B1917" s="7" t="s">
        <v>1408</v>
      </c>
      <c r="C1917" s="49">
        <v>14.28</v>
      </c>
      <c r="D1917" s="49" t="s">
        <v>61</v>
      </c>
      <c r="E1917" s="148"/>
      <c r="F1917" s="31"/>
      <c r="G1917" s="31"/>
      <c r="H1917" s="210"/>
    </row>
    <row r="1918" spans="1:8" ht="20.25" customHeight="1">
      <c r="A1918" s="228"/>
      <c r="B1918" s="88" t="s">
        <v>420</v>
      </c>
      <c r="C1918" s="88"/>
      <c r="D1918" s="88"/>
      <c r="E1918" s="88"/>
      <c r="F1918" s="226"/>
      <c r="G1918" s="101"/>
      <c r="H1918" s="217"/>
    </row>
    <row r="1919" spans="1:8" ht="20.25" customHeight="1">
      <c r="A1919" s="215">
        <v>216</v>
      </c>
      <c r="B1919" s="152" t="s">
        <v>76</v>
      </c>
      <c r="C1919" s="49"/>
      <c r="D1919" s="49"/>
      <c r="E1919" s="107"/>
      <c r="F1919" s="107"/>
      <c r="G1919" s="107"/>
      <c r="H1919" s="210"/>
    </row>
    <row r="1920" spans="1:8" ht="20.25" customHeight="1">
      <c r="A1920" s="236">
        <f t="shared" ref="A1920:A1926" si="179">A1919+0.01</f>
        <v>216.01</v>
      </c>
      <c r="B1920" s="88" t="s">
        <v>1086</v>
      </c>
      <c r="C1920" s="153">
        <v>1</v>
      </c>
      <c r="D1920" s="49" t="s">
        <v>5</v>
      </c>
      <c r="E1920" s="148"/>
      <c r="F1920" s="31"/>
      <c r="G1920" s="31"/>
      <c r="H1920" s="210"/>
    </row>
    <row r="1921" spans="1:8" ht="20.25" customHeight="1">
      <c r="A1921" s="236">
        <f t="shared" si="179"/>
        <v>216.01999999999998</v>
      </c>
      <c r="B1921" s="88" t="s">
        <v>1087</v>
      </c>
      <c r="C1921" s="153">
        <v>6</v>
      </c>
      <c r="D1921" s="49" t="s">
        <v>5</v>
      </c>
      <c r="E1921" s="148"/>
      <c r="F1921" s="31"/>
      <c r="G1921" s="31"/>
      <c r="H1921" s="210"/>
    </row>
    <row r="1922" spans="1:8" ht="20.25" customHeight="1">
      <c r="A1922" s="236">
        <f t="shared" si="179"/>
        <v>216.02999999999997</v>
      </c>
      <c r="B1922" s="88" t="s">
        <v>1088</v>
      </c>
      <c r="C1922" s="153">
        <v>12</v>
      </c>
      <c r="D1922" s="49" t="s">
        <v>5</v>
      </c>
      <c r="E1922" s="148"/>
      <c r="F1922" s="31"/>
      <c r="G1922" s="31"/>
      <c r="H1922" s="210"/>
    </row>
    <row r="1923" spans="1:8" ht="20.25" customHeight="1">
      <c r="A1923" s="236">
        <f t="shared" si="179"/>
        <v>216.03999999999996</v>
      </c>
      <c r="B1923" s="88" t="s">
        <v>1089</v>
      </c>
      <c r="C1923" s="153">
        <v>10</v>
      </c>
      <c r="D1923" s="49" t="s">
        <v>5</v>
      </c>
      <c r="E1923" s="148"/>
      <c r="F1923" s="31"/>
      <c r="G1923" s="31"/>
      <c r="H1923" s="210"/>
    </row>
    <row r="1924" spans="1:8" ht="20.25" customHeight="1">
      <c r="A1924" s="236">
        <f t="shared" si="179"/>
        <v>216.04999999999995</v>
      </c>
      <c r="B1924" s="88" t="s">
        <v>1090</v>
      </c>
      <c r="C1924" s="153">
        <v>29</v>
      </c>
      <c r="D1924" s="49" t="s">
        <v>5</v>
      </c>
      <c r="E1924" s="148"/>
      <c r="F1924" s="31"/>
      <c r="G1924" s="31"/>
      <c r="H1924" s="210"/>
    </row>
    <row r="1925" spans="1:8" ht="20.25" customHeight="1">
      <c r="A1925" s="236">
        <f t="shared" si="179"/>
        <v>216.05999999999995</v>
      </c>
      <c r="B1925" s="88" t="s">
        <v>1091</v>
      </c>
      <c r="C1925" s="153">
        <v>9</v>
      </c>
      <c r="D1925" s="49" t="s">
        <v>5</v>
      </c>
      <c r="E1925" s="148"/>
      <c r="F1925" s="31"/>
      <c r="G1925" s="31"/>
      <c r="H1925" s="210"/>
    </row>
    <row r="1926" spans="1:8" ht="20.25" customHeight="1">
      <c r="A1926" s="236">
        <f t="shared" si="179"/>
        <v>216.06999999999994</v>
      </c>
      <c r="B1926" s="88" t="s">
        <v>1092</v>
      </c>
      <c r="C1926" s="153">
        <v>1</v>
      </c>
      <c r="D1926" s="49" t="s">
        <v>5</v>
      </c>
      <c r="E1926" s="148"/>
      <c r="F1926" s="31"/>
      <c r="G1926" s="31"/>
      <c r="H1926" s="210"/>
    </row>
    <row r="1927" spans="1:8" ht="20.25" customHeight="1">
      <c r="A1927" s="228"/>
      <c r="B1927" s="154" t="s">
        <v>420</v>
      </c>
      <c r="C1927" s="88"/>
      <c r="D1927" s="88"/>
      <c r="E1927" s="88"/>
      <c r="F1927" s="226"/>
      <c r="G1927" s="101"/>
      <c r="H1927" s="217"/>
    </row>
    <row r="1928" spans="1:8" ht="20.25" customHeight="1">
      <c r="A1928" s="215">
        <v>217</v>
      </c>
      <c r="B1928" s="18" t="s">
        <v>78</v>
      </c>
      <c r="C1928" s="49"/>
      <c r="D1928" s="49"/>
      <c r="E1928" s="107"/>
      <c r="F1928" s="107"/>
      <c r="G1928" s="107"/>
      <c r="H1928" s="210"/>
    </row>
    <row r="1929" spans="1:8" ht="20.25" customHeight="1">
      <c r="A1929" s="444">
        <f t="shared" ref="A1929:A1930" si="180">A1928+0.01</f>
        <v>217.01</v>
      </c>
      <c r="B1929" s="432" t="s">
        <v>79</v>
      </c>
      <c r="C1929" s="434">
        <v>83.96</v>
      </c>
      <c r="D1929" s="434" t="s">
        <v>61</v>
      </c>
      <c r="E1929" s="148"/>
      <c r="F1929" s="31"/>
      <c r="G1929" s="31"/>
      <c r="H1929" s="210"/>
    </row>
    <row r="1930" spans="1:8" ht="20.25" customHeight="1">
      <c r="A1930" s="216">
        <f t="shared" si="180"/>
        <v>217.01999999999998</v>
      </c>
      <c r="B1930" s="72" t="s">
        <v>1109</v>
      </c>
      <c r="C1930" s="49">
        <f>6.31+(2*0.5)+(2*0.7)</f>
        <v>8.7099999999999991</v>
      </c>
      <c r="D1930" s="49" t="s">
        <v>61</v>
      </c>
      <c r="E1930" s="148"/>
      <c r="F1930" s="31"/>
      <c r="G1930" s="31"/>
      <c r="H1930" s="210"/>
    </row>
    <row r="1931" spans="1:8" ht="20.25" customHeight="1">
      <c r="A1931" s="228"/>
      <c r="B1931" s="88" t="s">
        <v>420</v>
      </c>
      <c r="C1931" s="88"/>
      <c r="D1931" s="88"/>
      <c r="E1931" s="88"/>
      <c r="F1931" s="226"/>
      <c r="G1931" s="101"/>
      <c r="H1931" s="217"/>
    </row>
    <row r="1932" spans="1:8" ht="20.25" customHeight="1">
      <c r="A1932" s="215">
        <v>218</v>
      </c>
      <c r="B1932" s="18" t="s">
        <v>82</v>
      </c>
      <c r="C1932" s="49"/>
      <c r="D1932" s="49"/>
      <c r="E1932" s="107"/>
      <c r="F1932" s="107"/>
      <c r="G1932" s="107"/>
      <c r="H1932" s="210"/>
    </row>
    <row r="1933" spans="1:8" ht="20.25" customHeight="1">
      <c r="A1933" s="216">
        <f t="shared" ref="A1933:A1936" si="181">A1932+0.01</f>
        <v>218.01</v>
      </c>
      <c r="B1933" s="88" t="s">
        <v>481</v>
      </c>
      <c r="C1933" s="49">
        <f>3237+(20.27*2)</f>
        <v>3277.54</v>
      </c>
      <c r="D1933" s="49" t="s">
        <v>11</v>
      </c>
      <c r="E1933" s="148"/>
      <c r="F1933" s="31"/>
      <c r="G1933" s="31"/>
      <c r="H1933" s="210"/>
    </row>
    <row r="1934" spans="1:8" ht="20.25" customHeight="1">
      <c r="A1934" s="216">
        <f t="shared" si="181"/>
        <v>218.01999999999998</v>
      </c>
      <c r="B1934" s="88" t="s">
        <v>864</v>
      </c>
      <c r="C1934" s="49">
        <f>3237+(20.27*2)</f>
        <v>3277.54</v>
      </c>
      <c r="D1934" s="49" t="s">
        <v>11</v>
      </c>
      <c r="E1934" s="148"/>
      <c r="F1934" s="31"/>
      <c r="G1934" s="31"/>
      <c r="H1934" s="210"/>
    </row>
    <row r="1935" spans="1:8" ht="34.5" customHeight="1">
      <c r="A1935" s="216">
        <f t="shared" si="181"/>
        <v>218.02999999999997</v>
      </c>
      <c r="B1935" s="7" t="s">
        <v>865</v>
      </c>
      <c r="C1935" s="49">
        <v>23</v>
      </c>
      <c r="D1935" s="49" t="s">
        <v>11</v>
      </c>
      <c r="E1935" s="148"/>
      <c r="F1935" s="31"/>
      <c r="G1935" s="31"/>
      <c r="H1935" s="210"/>
    </row>
    <row r="1936" spans="1:8" ht="30">
      <c r="A1936" s="216">
        <f t="shared" si="181"/>
        <v>218.03999999999996</v>
      </c>
      <c r="B1936" s="7" t="s">
        <v>866</v>
      </c>
      <c r="C1936" s="49">
        <v>23</v>
      </c>
      <c r="D1936" s="49" t="s">
        <v>11</v>
      </c>
      <c r="E1936" s="148"/>
      <c r="F1936" s="31"/>
      <c r="G1936" s="31"/>
      <c r="H1936" s="210"/>
    </row>
    <row r="1937" spans="1:8" ht="20.25" customHeight="1">
      <c r="A1937" s="228"/>
      <c r="B1937" s="88" t="s">
        <v>420</v>
      </c>
      <c r="C1937" s="88"/>
      <c r="D1937" s="88"/>
      <c r="E1937" s="88"/>
      <c r="F1937" s="226"/>
      <c r="G1937" s="101"/>
      <c r="H1937" s="217"/>
    </row>
    <row r="1938" spans="1:8" ht="20.25" customHeight="1">
      <c r="A1938" s="215">
        <v>219</v>
      </c>
      <c r="B1938" s="18" t="s">
        <v>87</v>
      </c>
      <c r="C1938" s="49"/>
      <c r="D1938" s="49"/>
      <c r="E1938" s="107"/>
      <c r="F1938" s="107"/>
      <c r="G1938" s="107"/>
      <c r="H1938" s="210"/>
    </row>
    <row r="1939" spans="1:8" ht="15.75">
      <c r="A1939" s="216">
        <f t="shared" ref="A1939:A1943" si="182">A1938+0.01</f>
        <v>219.01</v>
      </c>
      <c r="B1939" s="88" t="s">
        <v>867</v>
      </c>
      <c r="C1939" s="49">
        <v>95.939999999999984</v>
      </c>
      <c r="D1939" s="49" t="s">
        <v>280</v>
      </c>
      <c r="E1939" s="148"/>
      <c r="F1939" s="31"/>
      <c r="G1939" s="31"/>
      <c r="H1939" s="210"/>
    </row>
    <row r="1940" spans="1:8" ht="30">
      <c r="A1940" s="216">
        <f t="shared" si="182"/>
        <v>219.01999999999998</v>
      </c>
      <c r="B1940" s="38" t="s">
        <v>176</v>
      </c>
      <c r="C1940" s="49">
        <v>1072.0740740740739</v>
      </c>
      <c r="D1940" s="49" t="s">
        <v>91</v>
      </c>
      <c r="E1940" s="148"/>
      <c r="F1940" s="31"/>
      <c r="G1940" s="31"/>
      <c r="H1940" s="210"/>
    </row>
    <row r="1941" spans="1:8" ht="20.25" customHeight="1">
      <c r="A1941" s="216">
        <f t="shared" si="182"/>
        <v>219.02999999999997</v>
      </c>
      <c r="B1941" s="88" t="s">
        <v>94</v>
      </c>
      <c r="C1941" s="49">
        <v>22.3</v>
      </c>
      <c r="D1941" s="49" t="s">
        <v>91</v>
      </c>
      <c r="E1941" s="148"/>
      <c r="F1941" s="31"/>
      <c r="G1941" s="31"/>
      <c r="H1941" s="210"/>
    </row>
    <row r="1942" spans="1:8" ht="20.25" customHeight="1">
      <c r="A1942" s="216">
        <f t="shared" si="182"/>
        <v>219.03999999999996</v>
      </c>
      <c r="B1942" s="88" t="s">
        <v>1053</v>
      </c>
      <c r="C1942" s="49">
        <v>160</v>
      </c>
      <c r="D1942" s="49" t="s">
        <v>11</v>
      </c>
      <c r="E1942" s="148"/>
      <c r="F1942" s="31"/>
      <c r="G1942" s="31"/>
      <c r="H1942" s="210"/>
    </row>
    <row r="1943" spans="1:8" ht="20.25" customHeight="1">
      <c r="A1943" s="216">
        <f t="shared" si="182"/>
        <v>219.04999999999995</v>
      </c>
      <c r="B1943" s="88" t="s">
        <v>1104</v>
      </c>
      <c r="C1943" s="49">
        <v>47</v>
      </c>
      <c r="D1943" s="49" t="s">
        <v>11</v>
      </c>
      <c r="E1943" s="151"/>
      <c r="F1943" s="31"/>
      <c r="G1943" s="31"/>
      <c r="H1943" s="210"/>
    </row>
    <row r="1944" spans="1:8" ht="20.25" customHeight="1">
      <c r="A1944" s="228"/>
      <c r="B1944" s="88" t="s">
        <v>420</v>
      </c>
      <c r="C1944" s="88"/>
      <c r="D1944" s="88"/>
      <c r="E1944" s="88"/>
      <c r="F1944" s="226"/>
      <c r="G1944" s="101"/>
      <c r="H1944" s="217"/>
    </row>
    <row r="1945" spans="1:8" ht="20.25" customHeight="1">
      <c r="A1945" s="215">
        <v>220</v>
      </c>
      <c r="B1945" s="18" t="s">
        <v>95</v>
      </c>
      <c r="C1945" s="49"/>
      <c r="D1945" s="49"/>
      <c r="E1945" s="107"/>
      <c r="F1945" s="107"/>
      <c r="G1945" s="107"/>
      <c r="H1945" s="210"/>
    </row>
    <row r="1946" spans="1:8" ht="20.25" customHeight="1">
      <c r="A1946" s="216">
        <f t="shared" ref="A1946:A1953" si="183">A1945+0.01</f>
        <v>220.01</v>
      </c>
      <c r="B1946" s="88" t="s">
        <v>96</v>
      </c>
      <c r="C1946" s="49">
        <v>2.3220000000000001</v>
      </c>
      <c r="D1946" s="49" t="s">
        <v>38</v>
      </c>
      <c r="E1946" s="148"/>
      <c r="F1946" s="31"/>
      <c r="G1946" s="31"/>
      <c r="H1946" s="210"/>
    </row>
    <row r="1947" spans="1:8" ht="20.25" customHeight="1">
      <c r="A1947" s="216">
        <f t="shared" si="183"/>
        <v>220.01999999999998</v>
      </c>
      <c r="B1947" s="88" t="s">
        <v>19</v>
      </c>
      <c r="C1947" s="49">
        <v>2.64</v>
      </c>
      <c r="D1947" s="49" t="s">
        <v>38</v>
      </c>
      <c r="E1947" s="148"/>
      <c r="F1947" s="31"/>
      <c r="G1947" s="31"/>
      <c r="H1947" s="210"/>
    </row>
    <row r="1948" spans="1:8" ht="20.25" customHeight="1">
      <c r="A1948" s="216">
        <f t="shared" si="183"/>
        <v>220.02999999999997</v>
      </c>
      <c r="B1948" s="88" t="s">
        <v>97</v>
      </c>
      <c r="C1948" s="49">
        <v>0.96750000000000003</v>
      </c>
      <c r="D1948" s="49" t="s">
        <v>38</v>
      </c>
      <c r="E1948" s="148"/>
      <c r="F1948" s="31"/>
      <c r="G1948" s="31"/>
      <c r="H1948" s="210"/>
    </row>
    <row r="1949" spans="1:8" ht="20.25" customHeight="1">
      <c r="A1949" s="238">
        <f t="shared" si="183"/>
        <v>220.03999999999996</v>
      </c>
      <c r="B1949" s="369" t="s">
        <v>98</v>
      </c>
      <c r="C1949" s="290">
        <v>4.4000000000000004</v>
      </c>
      <c r="D1949" s="290" t="s">
        <v>11</v>
      </c>
      <c r="E1949" s="370"/>
      <c r="F1949" s="347"/>
      <c r="G1949" s="347"/>
      <c r="H1949" s="348"/>
    </row>
    <row r="1950" spans="1:8" s="202" customFormat="1" ht="20.25" customHeight="1" thickBot="1">
      <c r="A1950" s="260">
        <f t="shared" si="183"/>
        <v>220.04999999999995</v>
      </c>
      <c r="B1950" s="261" t="s">
        <v>99</v>
      </c>
      <c r="C1950" s="263">
        <v>1.6</v>
      </c>
      <c r="D1950" s="263" t="s">
        <v>11</v>
      </c>
      <c r="E1950" s="322"/>
      <c r="F1950" s="265"/>
      <c r="G1950" s="265"/>
      <c r="H1950" s="266"/>
    </row>
    <row r="1951" spans="1:8" s="368" customFormat="1" ht="30">
      <c r="A1951" s="267">
        <f t="shared" si="183"/>
        <v>220.05999999999995</v>
      </c>
      <c r="B1951" s="276" t="s">
        <v>100</v>
      </c>
      <c r="C1951" s="270">
        <v>0.72</v>
      </c>
      <c r="D1951" s="270" t="s">
        <v>11</v>
      </c>
      <c r="E1951" s="325"/>
      <c r="F1951" s="272"/>
      <c r="G1951" s="272"/>
      <c r="H1951" s="273"/>
    </row>
    <row r="1952" spans="1:8" ht="20.25" customHeight="1">
      <c r="A1952" s="216">
        <f t="shared" si="183"/>
        <v>220.06999999999994</v>
      </c>
      <c r="B1952" s="38" t="s">
        <v>101</v>
      </c>
      <c r="C1952" s="49">
        <v>4.8</v>
      </c>
      <c r="D1952" s="49" t="s">
        <v>11</v>
      </c>
      <c r="E1952" s="53"/>
      <c r="F1952" s="31"/>
      <c r="G1952" s="31"/>
      <c r="H1952" s="210"/>
    </row>
    <row r="1953" spans="1:8" ht="20.25" customHeight="1">
      <c r="A1953" s="216">
        <f t="shared" si="183"/>
        <v>220.07999999999993</v>
      </c>
      <c r="B1953" s="88" t="s">
        <v>104</v>
      </c>
      <c r="C1953" s="49">
        <v>8</v>
      </c>
      <c r="D1953" s="49" t="s">
        <v>91</v>
      </c>
      <c r="E1953" s="53"/>
      <c r="F1953" s="31"/>
      <c r="G1953" s="31"/>
      <c r="H1953" s="210"/>
    </row>
    <row r="1954" spans="1:8" ht="20.25" customHeight="1">
      <c r="A1954" s="228"/>
      <c r="B1954" s="88" t="s">
        <v>420</v>
      </c>
      <c r="C1954" s="88"/>
      <c r="D1954" s="88"/>
      <c r="E1954" s="88"/>
      <c r="F1954" s="226"/>
      <c r="G1954" s="101"/>
      <c r="H1954" s="217"/>
    </row>
    <row r="1955" spans="1:8" ht="20.25" customHeight="1">
      <c r="A1955" s="215">
        <v>221</v>
      </c>
      <c r="B1955" s="18" t="s">
        <v>868</v>
      </c>
      <c r="C1955" s="49"/>
      <c r="D1955" s="49"/>
      <c r="E1955" s="107"/>
      <c r="F1955" s="107"/>
      <c r="G1955" s="107"/>
      <c r="H1955" s="210"/>
    </row>
    <row r="1956" spans="1:8" ht="20.25" customHeight="1">
      <c r="A1956" s="216">
        <f t="shared" ref="A1956:A1959" si="184">A1955+0.01</f>
        <v>221.01</v>
      </c>
      <c r="B1956" s="88" t="s">
        <v>869</v>
      </c>
      <c r="C1956" s="49">
        <v>40.200000000000003</v>
      </c>
      <c r="D1956" s="49" t="s">
        <v>11</v>
      </c>
      <c r="E1956" s="148"/>
      <c r="F1956" s="31"/>
      <c r="G1956" s="31"/>
      <c r="H1956" s="210"/>
    </row>
    <row r="1957" spans="1:8" ht="20.25" customHeight="1">
      <c r="A1957" s="216">
        <f t="shared" si="184"/>
        <v>221.01999999999998</v>
      </c>
      <c r="B1957" s="88" t="s">
        <v>105</v>
      </c>
      <c r="C1957" s="49">
        <v>1415</v>
      </c>
      <c r="D1957" s="49" t="s">
        <v>11</v>
      </c>
      <c r="E1957" s="148"/>
      <c r="F1957" s="31"/>
      <c r="G1957" s="31"/>
      <c r="H1957" s="210"/>
    </row>
    <row r="1958" spans="1:8" ht="20.25" customHeight="1">
      <c r="A1958" s="216">
        <f t="shared" si="184"/>
        <v>221.02999999999997</v>
      </c>
      <c r="B1958" s="88" t="s">
        <v>106</v>
      </c>
      <c r="C1958" s="49">
        <v>201</v>
      </c>
      <c r="D1958" s="49" t="s">
        <v>91</v>
      </c>
      <c r="E1958" s="148"/>
      <c r="F1958" s="31"/>
      <c r="G1958" s="31"/>
      <c r="H1958" s="210"/>
    </row>
    <row r="1959" spans="1:8" ht="30">
      <c r="A1959" s="216">
        <f t="shared" si="184"/>
        <v>221.03999999999996</v>
      </c>
      <c r="B1959" s="38" t="s">
        <v>107</v>
      </c>
      <c r="C1959" s="49">
        <v>1415</v>
      </c>
      <c r="D1959" s="49" t="s">
        <v>11</v>
      </c>
      <c r="E1959" s="148"/>
      <c r="F1959" s="31"/>
      <c r="G1959" s="31"/>
      <c r="H1959" s="210"/>
    </row>
    <row r="1960" spans="1:8" ht="20.25" customHeight="1">
      <c r="A1960" s="216"/>
      <c r="B1960" s="88" t="s">
        <v>420</v>
      </c>
      <c r="C1960" s="88"/>
      <c r="D1960" s="88"/>
      <c r="E1960" s="88"/>
      <c r="F1960" s="226"/>
      <c r="G1960" s="101"/>
      <c r="H1960" s="217"/>
    </row>
    <row r="1961" spans="1:8" ht="20.25" customHeight="1">
      <c r="A1961" s="229"/>
      <c r="B1961" s="133"/>
      <c r="C1961" s="133"/>
      <c r="D1961" s="133"/>
      <c r="E1961" s="133"/>
      <c r="F1961" s="101"/>
      <c r="G1961" s="101"/>
      <c r="H1961" s="217"/>
    </row>
    <row r="1962" spans="1:8" ht="20.25" customHeight="1">
      <c r="A1962" s="225"/>
      <c r="B1962" s="18" t="s">
        <v>598</v>
      </c>
      <c r="C1962" s="18"/>
      <c r="D1962" s="18"/>
      <c r="E1962" s="18"/>
      <c r="F1962" s="226"/>
      <c r="G1962" s="101"/>
      <c r="H1962" s="210"/>
    </row>
    <row r="1963" spans="1:8" ht="20.25" customHeight="1">
      <c r="A1963" s="237"/>
      <c r="B1963" s="18"/>
      <c r="C1963" s="18"/>
      <c r="D1963" s="18"/>
      <c r="E1963" s="18"/>
      <c r="F1963" s="101"/>
      <c r="G1963" s="101"/>
      <c r="H1963" s="210"/>
    </row>
    <row r="1964" spans="1:8" ht="20.25" customHeight="1">
      <c r="A1964" s="215">
        <v>222</v>
      </c>
      <c r="B1964" s="52" t="s">
        <v>525</v>
      </c>
      <c r="C1964" s="18"/>
      <c r="D1964" s="18"/>
      <c r="E1964" s="107"/>
      <c r="F1964" s="107"/>
      <c r="G1964" s="107"/>
      <c r="H1964" s="210"/>
    </row>
    <row r="1965" spans="1:8" ht="45.75">
      <c r="A1965" s="216">
        <f t="shared" ref="A1965:A1976" si="185">A1964+0.01</f>
        <v>222.01</v>
      </c>
      <c r="B1965" s="7" t="s">
        <v>1409</v>
      </c>
      <c r="C1965" s="49">
        <v>11</v>
      </c>
      <c r="D1965" s="49" t="s">
        <v>839</v>
      </c>
      <c r="E1965" s="135"/>
      <c r="F1965" s="31"/>
      <c r="G1965" s="31"/>
      <c r="H1965" s="210"/>
    </row>
    <row r="1966" spans="1:8" ht="45.75">
      <c r="A1966" s="216">
        <f t="shared" si="185"/>
        <v>222.01999999999998</v>
      </c>
      <c r="B1966" s="7" t="s">
        <v>587</v>
      </c>
      <c r="C1966" s="49">
        <v>8</v>
      </c>
      <c r="D1966" s="49" t="s">
        <v>839</v>
      </c>
      <c r="E1966" s="135"/>
      <c r="F1966" s="31"/>
      <c r="G1966" s="31"/>
      <c r="H1966" s="210"/>
    </row>
    <row r="1967" spans="1:8" ht="30.75">
      <c r="A1967" s="216">
        <f t="shared" si="185"/>
        <v>222.02999999999997</v>
      </c>
      <c r="B1967" s="7" t="s">
        <v>1390</v>
      </c>
      <c r="C1967" s="49">
        <v>2</v>
      </c>
      <c r="D1967" s="49" t="s">
        <v>839</v>
      </c>
      <c r="E1967" s="135"/>
      <c r="F1967" s="31"/>
      <c r="G1967" s="31"/>
      <c r="H1967" s="210"/>
    </row>
    <row r="1968" spans="1:8" ht="30.75">
      <c r="A1968" s="216">
        <f t="shared" si="185"/>
        <v>222.03999999999996</v>
      </c>
      <c r="B1968" s="7" t="s">
        <v>588</v>
      </c>
      <c r="C1968" s="49">
        <v>2</v>
      </c>
      <c r="D1968" s="49" t="s">
        <v>839</v>
      </c>
      <c r="E1968" s="135"/>
      <c r="F1968" s="31"/>
      <c r="G1968" s="31"/>
      <c r="H1968" s="210"/>
    </row>
    <row r="1969" spans="1:8" ht="45.75">
      <c r="A1969" s="216">
        <f t="shared" si="185"/>
        <v>222.04999999999995</v>
      </c>
      <c r="B1969" s="10" t="s">
        <v>1410</v>
      </c>
      <c r="C1969" s="49">
        <v>1</v>
      </c>
      <c r="D1969" s="49" t="s">
        <v>839</v>
      </c>
      <c r="E1969" s="135"/>
      <c r="F1969" s="31"/>
      <c r="G1969" s="31"/>
      <c r="H1969" s="210"/>
    </row>
    <row r="1970" spans="1:8" ht="30.75">
      <c r="A1970" s="216">
        <f t="shared" si="185"/>
        <v>222.05999999999995</v>
      </c>
      <c r="B1970" s="7" t="s">
        <v>589</v>
      </c>
      <c r="C1970" s="49">
        <v>3</v>
      </c>
      <c r="D1970" s="49" t="s">
        <v>839</v>
      </c>
      <c r="E1970" s="135"/>
      <c r="F1970" s="31"/>
      <c r="G1970" s="31"/>
      <c r="H1970" s="210"/>
    </row>
    <row r="1971" spans="1:8" ht="45.75">
      <c r="A1971" s="216">
        <f t="shared" si="185"/>
        <v>222.06999999999994</v>
      </c>
      <c r="B1971" s="7" t="s">
        <v>591</v>
      </c>
      <c r="C1971" s="49">
        <v>4</v>
      </c>
      <c r="D1971" s="49" t="s">
        <v>839</v>
      </c>
      <c r="E1971" s="135"/>
      <c r="F1971" s="31"/>
      <c r="G1971" s="31"/>
      <c r="H1971" s="210"/>
    </row>
    <row r="1972" spans="1:8" ht="45.75">
      <c r="A1972" s="216">
        <f t="shared" si="185"/>
        <v>222.07999999999993</v>
      </c>
      <c r="B1972" s="10" t="s">
        <v>592</v>
      </c>
      <c r="C1972" s="49">
        <v>6</v>
      </c>
      <c r="D1972" s="49" t="s">
        <v>839</v>
      </c>
      <c r="E1972" s="135"/>
      <c r="F1972" s="31"/>
      <c r="G1972" s="31"/>
      <c r="H1972" s="210"/>
    </row>
    <row r="1973" spans="1:8" ht="45.75">
      <c r="A1973" s="216">
        <f t="shared" si="185"/>
        <v>222.08999999999992</v>
      </c>
      <c r="B1973" s="10" t="s">
        <v>593</v>
      </c>
      <c r="C1973" s="49">
        <v>5</v>
      </c>
      <c r="D1973" s="49" t="s">
        <v>839</v>
      </c>
      <c r="E1973" s="135"/>
      <c r="F1973" s="31"/>
      <c r="G1973" s="31"/>
      <c r="H1973" s="210"/>
    </row>
    <row r="1974" spans="1:8" ht="45.75">
      <c r="A1974" s="216">
        <f t="shared" si="185"/>
        <v>222.09999999999991</v>
      </c>
      <c r="B1974" s="10" t="s">
        <v>594</v>
      </c>
      <c r="C1974" s="49">
        <v>6</v>
      </c>
      <c r="D1974" s="49" t="s">
        <v>839</v>
      </c>
      <c r="E1974" s="135"/>
      <c r="F1974" s="31"/>
      <c r="G1974" s="31"/>
      <c r="H1974" s="210"/>
    </row>
    <row r="1975" spans="1:8" ht="45.75">
      <c r="A1975" s="216">
        <f t="shared" si="185"/>
        <v>222.1099999999999</v>
      </c>
      <c r="B1975" s="10" t="s">
        <v>595</v>
      </c>
      <c r="C1975" s="49">
        <v>6</v>
      </c>
      <c r="D1975" s="49" t="s">
        <v>839</v>
      </c>
      <c r="E1975" s="135"/>
      <c r="F1975" s="31"/>
      <c r="G1975" s="31"/>
      <c r="H1975" s="210"/>
    </row>
    <row r="1976" spans="1:8" ht="45.75">
      <c r="A1976" s="216">
        <f t="shared" si="185"/>
        <v>222.11999999999989</v>
      </c>
      <c r="B1976" s="134" t="s">
        <v>596</v>
      </c>
      <c r="C1976" s="49">
        <v>5</v>
      </c>
      <c r="D1976" s="49" t="s">
        <v>839</v>
      </c>
      <c r="E1976" s="135"/>
      <c r="F1976" s="31"/>
      <c r="G1976" s="31"/>
      <c r="H1976" s="210"/>
    </row>
    <row r="1977" spans="1:8" ht="20.25" customHeight="1">
      <c r="A1977" s="225"/>
      <c r="B1977" s="18" t="s">
        <v>843</v>
      </c>
      <c r="C1977" s="18"/>
      <c r="D1977" s="18"/>
      <c r="E1977" s="18"/>
      <c r="F1977" s="226"/>
      <c r="G1977" s="101"/>
      <c r="H1977" s="210"/>
    </row>
    <row r="1978" spans="1:8" ht="20.25" customHeight="1">
      <c r="A1978" s="237"/>
      <c r="B1978" s="18"/>
      <c r="C1978" s="18"/>
      <c r="D1978" s="18"/>
      <c r="E1978" s="18"/>
      <c r="F1978" s="101"/>
      <c r="G1978" s="101"/>
      <c r="H1978" s="210"/>
    </row>
    <row r="1979" spans="1:8" ht="20.25" customHeight="1">
      <c r="A1979" s="227"/>
      <c r="B1979" s="58" t="s">
        <v>569</v>
      </c>
      <c r="C1979" s="88"/>
      <c r="D1979" s="88"/>
      <c r="E1979" s="107"/>
      <c r="F1979" s="107"/>
      <c r="G1979" s="107"/>
      <c r="H1979" s="210"/>
    </row>
    <row r="1980" spans="1:8" ht="20.25" customHeight="1">
      <c r="A1980" s="215">
        <v>223</v>
      </c>
      <c r="B1980" s="58" t="s">
        <v>570</v>
      </c>
      <c r="C1980" s="88"/>
      <c r="D1980" s="88"/>
      <c r="E1980" s="107"/>
      <c r="F1980" s="107"/>
      <c r="G1980" s="107"/>
      <c r="H1980" s="210"/>
    </row>
    <row r="1981" spans="1:8" ht="30.75">
      <c r="A1981" s="518">
        <f t="shared" ref="A1981" si="186">A1980+0.01</f>
        <v>223.01</v>
      </c>
      <c r="B1981" s="338" t="s">
        <v>1411</v>
      </c>
      <c r="C1981" s="513">
        <v>1</v>
      </c>
      <c r="D1981" s="513" t="s">
        <v>5</v>
      </c>
      <c r="E1981" s="488"/>
      <c r="F1981" s="476"/>
      <c r="G1981" s="476"/>
      <c r="H1981" s="479"/>
    </row>
    <row r="1982" spans="1:8" ht="20.25" customHeight="1">
      <c r="A1982" s="519"/>
      <c r="B1982" s="339" t="s">
        <v>571</v>
      </c>
      <c r="C1982" s="514"/>
      <c r="D1982" s="514"/>
      <c r="E1982" s="489"/>
      <c r="F1982" s="477"/>
      <c r="G1982" s="477"/>
      <c r="H1982" s="480"/>
    </row>
    <row r="1983" spans="1:8" ht="20.25" customHeight="1">
      <c r="A1983" s="519"/>
      <c r="B1983" s="339" t="s">
        <v>870</v>
      </c>
      <c r="C1983" s="514"/>
      <c r="D1983" s="514"/>
      <c r="E1983" s="489"/>
      <c r="F1983" s="477"/>
      <c r="G1983" s="477"/>
      <c r="H1983" s="480"/>
    </row>
    <row r="1984" spans="1:8" ht="20.25" customHeight="1">
      <c r="A1984" s="519"/>
      <c r="B1984" s="339" t="s">
        <v>1412</v>
      </c>
      <c r="C1984" s="514"/>
      <c r="D1984" s="514"/>
      <c r="E1984" s="489"/>
      <c r="F1984" s="477"/>
      <c r="G1984" s="477"/>
      <c r="H1984" s="480"/>
    </row>
    <row r="1985" spans="1:8" ht="20.25" customHeight="1">
      <c r="A1985" s="519"/>
      <c r="B1985" s="339" t="s">
        <v>1413</v>
      </c>
      <c r="C1985" s="514"/>
      <c r="D1985" s="514"/>
      <c r="E1985" s="489"/>
      <c r="F1985" s="477"/>
      <c r="G1985" s="477"/>
      <c r="H1985" s="480"/>
    </row>
    <row r="1986" spans="1:8" ht="20.25" customHeight="1">
      <c r="A1986" s="520"/>
      <c r="B1986" s="340" t="s">
        <v>1414</v>
      </c>
      <c r="C1986" s="515"/>
      <c r="D1986" s="515"/>
      <c r="E1986" s="490"/>
      <c r="F1986" s="478"/>
      <c r="G1986" s="478"/>
      <c r="H1986" s="481"/>
    </row>
    <row r="1987" spans="1:8" ht="31.5" thickBot="1">
      <c r="A1987" s="521">
        <f>+A1981+0.01</f>
        <v>223.01999999999998</v>
      </c>
      <c r="B1987" s="338" t="s">
        <v>1415</v>
      </c>
      <c r="C1987" s="516">
        <v>1</v>
      </c>
      <c r="D1987" s="516" t="s">
        <v>5</v>
      </c>
      <c r="E1987" s="517"/>
      <c r="F1987" s="491"/>
      <c r="G1987" s="491"/>
      <c r="H1987" s="493"/>
    </row>
    <row r="1988" spans="1:8" ht="20.25" customHeight="1" thickBot="1">
      <c r="A1988" s="522"/>
      <c r="B1988" s="339" t="s">
        <v>840</v>
      </c>
      <c r="C1988" s="503"/>
      <c r="D1988" s="503"/>
      <c r="E1988" s="505"/>
      <c r="F1988" s="492"/>
      <c r="G1988" s="492"/>
      <c r="H1988" s="494"/>
    </row>
    <row r="1989" spans="1:8" ht="20.25" customHeight="1" thickBot="1">
      <c r="A1989" s="522"/>
      <c r="B1989" s="339" t="s">
        <v>349</v>
      </c>
      <c r="C1989" s="503"/>
      <c r="D1989" s="503"/>
      <c r="E1989" s="505"/>
      <c r="F1989" s="492"/>
      <c r="G1989" s="492"/>
      <c r="H1989" s="494"/>
    </row>
    <row r="1990" spans="1:8" ht="20.25" customHeight="1" thickBot="1">
      <c r="A1990" s="522"/>
      <c r="B1990" s="339" t="s">
        <v>1416</v>
      </c>
      <c r="C1990" s="503"/>
      <c r="D1990" s="503"/>
      <c r="E1990" s="505"/>
      <c r="F1990" s="492"/>
      <c r="G1990" s="492"/>
      <c r="H1990" s="494"/>
    </row>
    <row r="1991" spans="1:8" ht="20.25" customHeight="1" thickBot="1">
      <c r="A1991" s="522"/>
      <c r="B1991" s="371" t="s">
        <v>1417</v>
      </c>
      <c r="C1991" s="503"/>
      <c r="D1991" s="503"/>
      <c r="E1991" s="505"/>
      <c r="F1991" s="492"/>
      <c r="G1991" s="492"/>
      <c r="H1991" s="494"/>
    </row>
    <row r="1992" spans="1:8" ht="31.5" thickBot="1">
      <c r="A1992" s="522">
        <f>+A1987+0.01</f>
        <v>223.02999999999997</v>
      </c>
      <c r="B1992" s="372" t="s">
        <v>1418</v>
      </c>
      <c r="C1992" s="503">
        <v>1</v>
      </c>
      <c r="D1992" s="503" t="s">
        <v>5</v>
      </c>
      <c r="E1992" s="505"/>
      <c r="F1992" s="492"/>
      <c r="G1992" s="492"/>
      <c r="H1992" s="494"/>
    </row>
    <row r="1993" spans="1:8" ht="20.25" customHeight="1" thickBot="1">
      <c r="A1993" s="522"/>
      <c r="B1993" s="339" t="s">
        <v>840</v>
      </c>
      <c r="C1993" s="503"/>
      <c r="D1993" s="503"/>
      <c r="E1993" s="505"/>
      <c r="F1993" s="492"/>
      <c r="G1993" s="492"/>
      <c r="H1993" s="494"/>
    </row>
    <row r="1994" spans="1:8" ht="20.25" customHeight="1" thickBot="1">
      <c r="A1994" s="522"/>
      <c r="B1994" s="339" t="s">
        <v>349</v>
      </c>
      <c r="C1994" s="503"/>
      <c r="D1994" s="503"/>
      <c r="E1994" s="505"/>
      <c r="F1994" s="492"/>
      <c r="G1994" s="492"/>
      <c r="H1994" s="494"/>
    </row>
    <row r="1995" spans="1:8" ht="20.25" customHeight="1" thickBot="1">
      <c r="A1995" s="522"/>
      <c r="B1995" s="339" t="s">
        <v>1416</v>
      </c>
      <c r="C1995" s="503"/>
      <c r="D1995" s="503"/>
      <c r="E1995" s="505"/>
      <c r="F1995" s="492"/>
      <c r="G1995" s="492"/>
      <c r="H1995" s="494"/>
    </row>
    <row r="1996" spans="1:8" ht="20.25" customHeight="1">
      <c r="A1996" s="523"/>
      <c r="B1996" s="340" t="s">
        <v>1417</v>
      </c>
      <c r="C1996" s="504"/>
      <c r="D1996" s="504"/>
      <c r="E1996" s="506"/>
      <c r="F1996" s="495"/>
      <c r="G1996" s="495"/>
      <c r="H1996" s="496"/>
    </row>
    <row r="1997" spans="1:8" ht="15.75" customHeight="1">
      <c r="A1997" s="524">
        <f>+A1992+0.01</f>
        <v>223.03999999999996</v>
      </c>
      <c r="B1997" s="338" t="s">
        <v>1419</v>
      </c>
      <c r="C1997" s="513">
        <v>1</v>
      </c>
      <c r="D1997" s="513" t="s">
        <v>5</v>
      </c>
      <c r="E1997" s="488"/>
      <c r="F1997" s="476"/>
      <c r="G1997" s="476"/>
      <c r="H1997" s="479"/>
    </row>
    <row r="1998" spans="1:8" ht="20.25" customHeight="1">
      <c r="A1998" s="525"/>
      <c r="B1998" s="339" t="s">
        <v>840</v>
      </c>
      <c r="C1998" s="514"/>
      <c r="D1998" s="514"/>
      <c r="E1998" s="489"/>
      <c r="F1998" s="477"/>
      <c r="G1998" s="477"/>
      <c r="H1998" s="480"/>
    </row>
    <row r="1999" spans="1:8" ht="20.25" customHeight="1">
      <c r="A1999" s="525"/>
      <c r="B1999" s="339" t="s">
        <v>349</v>
      </c>
      <c r="C1999" s="514"/>
      <c r="D1999" s="514"/>
      <c r="E1999" s="489"/>
      <c r="F1999" s="477"/>
      <c r="G1999" s="477"/>
      <c r="H1999" s="480"/>
    </row>
    <row r="2000" spans="1:8" ht="20.25" customHeight="1">
      <c r="A2000" s="525"/>
      <c r="B2000" s="339" t="s">
        <v>1420</v>
      </c>
      <c r="C2000" s="514"/>
      <c r="D2000" s="514"/>
      <c r="E2000" s="489"/>
      <c r="F2000" s="477"/>
      <c r="G2000" s="477"/>
      <c r="H2000" s="480"/>
    </row>
    <row r="2001" spans="1:8" ht="20.25" customHeight="1">
      <c r="A2001" s="526"/>
      <c r="B2001" s="340" t="s">
        <v>1421</v>
      </c>
      <c r="C2001" s="515"/>
      <c r="D2001" s="515"/>
      <c r="E2001" s="490"/>
      <c r="F2001" s="478"/>
      <c r="G2001" s="478"/>
      <c r="H2001" s="481"/>
    </row>
    <row r="2002" spans="1:8" ht="15.75" customHeight="1">
      <c r="A2002" s="524">
        <f>+A1997+0.01</f>
        <v>223.04999999999995</v>
      </c>
      <c r="B2002" s="338" t="s">
        <v>1422</v>
      </c>
      <c r="C2002" s="513">
        <v>1</v>
      </c>
      <c r="D2002" s="513" t="s">
        <v>5</v>
      </c>
      <c r="E2002" s="488"/>
      <c r="F2002" s="476"/>
      <c r="G2002" s="476"/>
      <c r="H2002" s="479"/>
    </row>
    <row r="2003" spans="1:8" ht="20.25" customHeight="1">
      <c r="A2003" s="525"/>
      <c r="B2003" s="339" t="s">
        <v>840</v>
      </c>
      <c r="C2003" s="514"/>
      <c r="D2003" s="514"/>
      <c r="E2003" s="489"/>
      <c r="F2003" s="477"/>
      <c r="G2003" s="477"/>
      <c r="H2003" s="480"/>
    </row>
    <row r="2004" spans="1:8" ht="20.25" customHeight="1">
      <c r="A2004" s="525"/>
      <c r="B2004" s="339" t="s">
        <v>349</v>
      </c>
      <c r="C2004" s="514"/>
      <c r="D2004" s="514"/>
      <c r="E2004" s="489"/>
      <c r="F2004" s="477"/>
      <c r="G2004" s="477"/>
      <c r="H2004" s="480"/>
    </row>
    <row r="2005" spans="1:8" ht="20.25" customHeight="1">
      <c r="A2005" s="525"/>
      <c r="B2005" s="339" t="s">
        <v>1420</v>
      </c>
      <c r="C2005" s="514"/>
      <c r="D2005" s="514"/>
      <c r="E2005" s="489"/>
      <c r="F2005" s="477"/>
      <c r="G2005" s="477"/>
      <c r="H2005" s="480"/>
    </row>
    <row r="2006" spans="1:8" ht="20.25" customHeight="1">
      <c r="A2006" s="526"/>
      <c r="B2006" s="340" t="s">
        <v>1421</v>
      </c>
      <c r="C2006" s="515"/>
      <c r="D2006" s="515"/>
      <c r="E2006" s="490"/>
      <c r="F2006" s="478"/>
      <c r="G2006" s="478"/>
      <c r="H2006" s="481"/>
    </row>
    <row r="2007" spans="1:8" ht="30.75">
      <c r="A2007" s="524">
        <f>+A2002+0.01</f>
        <v>223.05999999999995</v>
      </c>
      <c r="B2007" s="338" t="s">
        <v>1423</v>
      </c>
      <c r="C2007" s="513">
        <v>3</v>
      </c>
      <c r="D2007" s="513" t="s">
        <v>5</v>
      </c>
      <c r="E2007" s="488"/>
      <c r="F2007" s="476"/>
      <c r="G2007" s="476"/>
      <c r="H2007" s="479"/>
    </row>
    <row r="2008" spans="1:8" ht="20.25" customHeight="1">
      <c r="A2008" s="525"/>
      <c r="B2008" s="339" t="s">
        <v>871</v>
      </c>
      <c r="C2008" s="514"/>
      <c r="D2008" s="514"/>
      <c r="E2008" s="489"/>
      <c r="F2008" s="477"/>
      <c r="G2008" s="477"/>
      <c r="H2008" s="480"/>
    </row>
    <row r="2009" spans="1:8" ht="20.25" customHeight="1">
      <c r="A2009" s="525"/>
      <c r="B2009" s="339" t="s">
        <v>872</v>
      </c>
      <c r="C2009" s="514"/>
      <c r="D2009" s="514"/>
      <c r="E2009" s="489"/>
      <c r="F2009" s="477"/>
      <c r="G2009" s="477"/>
      <c r="H2009" s="480"/>
    </row>
    <row r="2010" spans="1:8" ht="20.25" customHeight="1">
      <c r="A2010" s="525"/>
      <c r="B2010" s="339" t="s">
        <v>1424</v>
      </c>
      <c r="C2010" s="514"/>
      <c r="D2010" s="514"/>
      <c r="E2010" s="489"/>
      <c r="F2010" s="477"/>
      <c r="G2010" s="477"/>
      <c r="H2010" s="480"/>
    </row>
    <row r="2011" spans="1:8" ht="20.25" customHeight="1">
      <c r="A2011" s="525"/>
      <c r="B2011" s="339" t="s">
        <v>1425</v>
      </c>
      <c r="C2011" s="514"/>
      <c r="D2011" s="514"/>
      <c r="E2011" s="489"/>
      <c r="F2011" s="477"/>
      <c r="G2011" s="477"/>
      <c r="H2011" s="480"/>
    </row>
    <row r="2012" spans="1:8" ht="20.25" customHeight="1">
      <c r="A2012" s="525"/>
      <c r="B2012" s="339" t="s">
        <v>1426</v>
      </c>
      <c r="C2012" s="514"/>
      <c r="D2012" s="514"/>
      <c r="E2012" s="489"/>
      <c r="F2012" s="477"/>
      <c r="G2012" s="477"/>
      <c r="H2012" s="480"/>
    </row>
    <row r="2013" spans="1:8" ht="20.25" customHeight="1">
      <c r="A2013" s="525"/>
      <c r="B2013" s="339" t="s">
        <v>1427</v>
      </c>
      <c r="C2013" s="514"/>
      <c r="D2013" s="514"/>
      <c r="E2013" s="489"/>
      <c r="F2013" s="477"/>
      <c r="G2013" s="477"/>
      <c r="H2013" s="480"/>
    </row>
    <row r="2014" spans="1:8" ht="20.25" customHeight="1">
      <c r="A2014" s="526"/>
      <c r="B2014" s="340" t="s">
        <v>1417</v>
      </c>
      <c r="C2014" s="515"/>
      <c r="D2014" s="515"/>
      <c r="E2014" s="490"/>
      <c r="F2014" s="478"/>
      <c r="G2014" s="478"/>
      <c r="H2014" s="481"/>
    </row>
    <row r="2015" spans="1:8" ht="20.25" customHeight="1">
      <c r="A2015" s="228"/>
      <c r="B2015" s="88" t="s">
        <v>420</v>
      </c>
      <c r="C2015" s="88"/>
      <c r="D2015" s="88"/>
      <c r="E2015" s="88"/>
      <c r="F2015" s="226"/>
      <c r="G2015" s="101"/>
      <c r="H2015" s="217"/>
    </row>
    <row r="2016" spans="1:8" ht="20.25" customHeight="1">
      <c r="A2016" s="215">
        <v>224</v>
      </c>
      <c r="B2016" s="18" t="s">
        <v>352</v>
      </c>
      <c r="C2016" s="9"/>
      <c r="D2016" s="9"/>
      <c r="E2016" s="107"/>
      <c r="F2016" s="107"/>
      <c r="G2016" s="107"/>
      <c r="H2016" s="210"/>
    </row>
    <row r="2017" spans="1:8" ht="76.5">
      <c r="A2017" s="216">
        <f t="shared" ref="A2017:A2025" si="187">A2016+0.01</f>
        <v>224.01</v>
      </c>
      <c r="B2017" s="38" t="s">
        <v>1428</v>
      </c>
      <c r="C2017" s="9">
        <v>516</v>
      </c>
      <c r="D2017" s="9" t="s">
        <v>280</v>
      </c>
      <c r="E2017" s="53"/>
      <c r="F2017" s="31"/>
      <c r="G2017" s="31"/>
      <c r="H2017" s="210"/>
    </row>
    <row r="2018" spans="1:8" ht="77.25">
      <c r="A2018" s="216">
        <f t="shared" si="187"/>
        <v>224.01999999999998</v>
      </c>
      <c r="B2018" s="38" t="s">
        <v>1429</v>
      </c>
      <c r="C2018" s="9">
        <v>20</v>
      </c>
      <c r="D2018" s="9" t="s">
        <v>280</v>
      </c>
      <c r="E2018" s="53"/>
      <c r="F2018" s="31"/>
      <c r="G2018" s="31"/>
      <c r="H2018" s="210"/>
    </row>
    <row r="2019" spans="1:8" ht="77.25">
      <c r="A2019" s="216">
        <f t="shared" si="187"/>
        <v>224.02999999999997</v>
      </c>
      <c r="B2019" s="38" t="s">
        <v>1430</v>
      </c>
      <c r="C2019" s="9">
        <v>130</v>
      </c>
      <c r="D2019" s="9" t="s">
        <v>280</v>
      </c>
      <c r="E2019" s="53"/>
      <c r="F2019" s="31"/>
      <c r="G2019" s="31"/>
      <c r="H2019" s="210"/>
    </row>
    <row r="2020" spans="1:8" ht="76.5">
      <c r="A2020" s="216">
        <f t="shared" si="187"/>
        <v>224.03999999999996</v>
      </c>
      <c r="B2020" s="38" t="s">
        <v>1431</v>
      </c>
      <c r="C2020" s="9">
        <v>25</v>
      </c>
      <c r="D2020" s="9" t="s">
        <v>280</v>
      </c>
      <c r="E2020" s="53"/>
      <c r="F2020" s="31"/>
      <c r="G2020" s="31"/>
      <c r="H2020" s="210"/>
    </row>
    <row r="2021" spans="1:8" ht="76.5">
      <c r="A2021" s="216">
        <f t="shared" si="187"/>
        <v>224.04999999999995</v>
      </c>
      <c r="B2021" s="38" t="s">
        <v>1432</v>
      </c>
      <c r="C2021" s="9">
        <v>135</v>
      </c>
      <c r="D2021" s="9" t="s">
        <v>280</v>
      </c>
      <c r="E2021" s="53"/>
      <c r="F2021" s="31"/>
      <c r="G2021" s="31"/>
      <c r="H2021" s="210"/>
    </row>
    <row r="2022" spans="1:8" ht="77.25">
      <c r="A2022" s="216">
        <f t="shared" si="187"/>
        <v>224.05999999999995</v>
      </c>
      <c r="B2022" s="38" t="s">
        <v>1433</v>
      </c>
      <c r="C2022" s="9">
        <v>30</v>
      </c>
      <c r="D2022" s="9" t="s">
        <v>280</v>
      </c>
      <c r="E2022" s="53"/>
      <c r="F2022" s="31"/>
      <c r="G2022" s="31"/>
      <c r="H2022" s="210"/>
    </row>
    <row r="2023" spans="1:8" ht="77.25">
      <c r="A2023" s="216">
        <f t="shared" si="187"/>
        <v>224.06999999999994</v>
      </c>
      <c r="B2023" s="38" t="s">
        <v>1434</v>
      </c>
      <c r="C2023" s="9">
        <v>138</v>
      </c>
      <c r="D2023" s="9" t="s">
        <v>280</v>
      </c>
      <c r="E2023" s="53"/>
      <c r="F2023" s="31"/>
      <c r="G2023" s="31"/>
      <c r="H2023" s="210"/>
    </row>
    <row r="2024" spans="1:8" ht="78" thickBot="1">
      <c r="A2024" s="260">
        <f t="shared" si="187"/>
        <v>224.07999999999993</v>
      </c>
      <c r="B2024" s="300" t="s">
        <v>1435</v>
      </c>
      <c r="C2024" s="279">
        <v>35</v>
      </c>
      <c r="D2024" s="279" t="s">
        <v>280</v>
      </c>
      <c r="E2024" s="322"/>
      <c r="F2024" s="265"/>
      <c r="G2024" s="265"/>
      <c r="H2024" s="266"/>
    </row>
    <row r="2025" spans="1:8" ht="20.25" customHeight="1">
      <c r="A2025" s="267">
        <f t="shared" si="187"/>
        <v>224.08999999999992</v>
      </c>
      <c r="B2025" s="268" t="s">
        <v>354</v>
      </c>
      <c r="C2025" s="285">
        <v>3</v>
      </c>
      <c r="D2025" s="285" t="s">
        <v>5</v>
      </c>
      <c r="E2025" s="325"/>
      <c r="F2025" s="272"/>
      <c r="G2025" s="272"/>
      <c r="H2025" s="273"/>
    </row>
    <row r="2026" spans="1:8" ht="20.25" customHeight="1">
      <c r="A2026" s="228"/>
      <c r="B2026" s="88" t="s">
        <v>420</v>
      </c>
      <c r="C2026" s="88"/>
      <c r="D2026" s="88"/>
      <c r="E2026" s="88"/>
      <c r="F2026" s="226"/>
      <c r="G2026" s="101"/>
      <c r="H2026" s="217"/>
    </row>
    <row r="2027" spans="1:8" ht="20.25" customHeight="1">
      <c r="A2027" s="215">
        <v>225</v>
      </c>
      <c r="B2027" s="18" t="s">
        <v>574</v>
      </c>
      <c r="C2027" s="9"/>
      <c r="D2027" s="9"/>
      <c r="E2027" s="107"/>
      <c r="F2027" s="107"/>
      <c r="G2027" s="107"/>
      <c r="H2027" s="210"/>
    </row>
    <row r="2028" spans="1:8" ht="20.25" customHeight="1">
      <c r="A2028" s="216">
        <f t="shared" ref="A2028:A2048" si="188">A2027+0.01</f>
        <v>225.01</v>
      </c>
      <c r="B2028" s="38" t="s">
        <v>356</v>
      </c>
      <c r="C2028" s="9">
        <v>295</v>
      </c>
      <c r="D2028" s="9" t="s">
        <v>5</v>
      </c>
      <c r="E2028" s="53"/>
      <c r="F2028" s="31"/>
      <c r="G2028" s="31"/>
      <c r="H2028" s="210"/>
    </row>
    <row r="2029" spans="1:8" ht="20.25" customHeight="1">
      <c r="A2029" s="216">
        <f t="shared" si="188"/>
        <v>225.01999999999998</v>
      </c>
      <c r="B2029" s="38" t="s">
        <v>357</v>
      </c>
      <c r="C2029" s="9">
        <v>25</v>
      </c>
      <c r="D2029" s="9" t="s">
        <v>5</v>
      </c>
      <c r="E2029" s="53"/>
      <c r="F2029" s="31"/>
      <c r="G2029" s="31"/>
      <c r="H2029" s="210"/>
    </row>
    <row r="2030" spans="1:8" ht="20.25" customHeight="1">
      <c r="A2030" s="216">
        <f t="shared" si="188"/>
        <v>225.02999999999997</v>
      </c>
      <c r="B2030" s="38" t="s">
        <v>358</v>
      </c>
      <c r="C2030" s="9">
        <v>72</v>
      </c>
      <c r="D2030" s="9" t="s">
        <v>5</v>
      </c>
      <c r="E2030" s="53"/>
      <c r="F2030" s="31"/>
      <c r="G2030" s="31"/>
      <c r="H2030" s="210"/>
    </row>
    <row r="2031" spans="1:8" ht="20.25" customHeight="1">
      <c r="A2031" s="216">
        <f t="shared" si="188"/>
        <v>225.03999999999996</v>
      </c>
      <c r="B2031" s="38" t="s">
        <v>575</v>
      </c>
      <c r="C2031" s="9">
        <v>73</v>
      </c>
      <c r="D2031" s="9" t="s">
        <v>5</v>
      </c>
      <c r="E2031" s="53"/>
      <c r="F2031" s="31"/>
      <c r="G2031" s="31"/>
      <c r="H2031" s="210"/>
    </row>
    <row r="2032" spans="1:8" ht="20.25" customHeight="1">
      <c r="A2032" s="216">
        <f t="shared" si="188"/>
        <v>225.04999999999995</v>
      </c>
      <c r="B2032" s="38" t="s">
        <v>359</v>
      </c>
      <c r="C2032" s="9">
        <v>6</v>
      </c>
      <c r="D2032" s="9" t="s">
        <v>5</v>
      </c>
      <c r="E2032" s="53"/>
      <c r="F2032" s="31"/>
      <c r="G2032" s="31"/>
      <c r="H2032" s="210"/>
    </row>
    <row r="2033" spans="1:8" ht="20.25" customHeight="1">
      <c r="A2033" s="216">
        <f t="shared" si="188"/>
        <v>225.05999999999995</v>
      </c>
      <c r="B2033" s="38" t="s">
        <v>873</v>
      </c>
      <c r="C2033" s="9">
        <v>2</v>
      </c>
      <c r="D2033" s="9" t="s">
        <v>5</v>
      </c>
      <c r="E2033" s="53"/>
      <c r="F2033" s="31"/>
      <c r="G2033" s="31"/>
      <c r="H2033" s="210"/>
    </row>
    <row r="2034" spans="1:8" ht="20.25" customHeight="1">
      <c r="A2034" s="216">
        <f t="shared" si="188"/>
        <v>225.06999999999994</v>
      </c>
      <c r="B2034" s="38" t="s">
        <v>576</v>
      </c>
      <c r="C2034" s="9">
        <v>10</v>
      </c>
      <c r="D2034" s="9" t="s">
        <v>5</v>
      </c>
      <c r="E2034" s="53"/>
      <c r="F2034" s="31"/>
      <c r="G2034" s="31"/>
      <c r="H2034" s="210"/>
    </row>
    <row r="2035" spans="1:8" ht="30">
      <c r="A2035" s="216">
        <f t="shared" si="188"/>
        <v>225.07999999999993</v>
      </c>
      <c r="B2035" s="38" t="s">
        <v>360</v>
      </c>
      <c r="C2035" s="9">
        <v>232</v>
      </c>
      <c r="D2035" s="9" t="s">
        <v>5</v>
      </c>
      <c r="E2035" s="53"/>
      <c r="F2035" s="31"/>
      <c r="G2035" s="31"/>
      <c r="H2035" s="210"/>
    </row>
    <row r="2036" spans="1:8" ht="15.75">
      <c r="A2036" s="216">
        <f t="shared" si="188"/>
        <v>225.08999999999992</v>
      </c>
      <c r="B2036" s="38" t="s">
        <v>577</v>
      </c>
      <c r="C2036" s="9">
        <v>12</v>
      </c>
      <c r="D2036" s="9" t="s">
        <v>5</v>
      </c>
      <c r="E2036" s="53"/>
      <c r="F2036" s="31"/>
      <c r="G2036" s="31"/>
      <c r="H2036" s="210"/>
    </row>
    <row r="2037" spans="1:8" ht="30">
      <c r="A2037" s="216">
        <f t="shared" si="188"/>
        <v>225.09999999999991</v>
      </c>
      <c r="B2037" s="38" t="s">
        <v>578</v>
      </c>
      <c r="C2037" s="9">
        <v>19</v>
      </c>
      <c r="D2037" s="9" t="s">
        <v>5</v>
      </c>
      <c r="E2037" s="53"/>
      <c r="F2037" s="31"/>
      <c r="G2037" s="31"/>
      <c r="H2037" s="210"/>
    </row>
    <row r="2038" spans="1:8" ht="30">
      <c r="A2038" s="216">
        <f t="shared" si="188"/>
        <v>225.1099999999999</v>
      </c>
      <c r="B2038" s="38" t="s">
        <v>1436</v>
      </c>
      <c r="C2038" s="9">
        <v>8</v>
      </c>
      <c r="D2038" s="9" t="s">
        <v>5</v>
      </c>
      <c r="E2038" s="53"/>
      <c r="F2038" s="31"/>
      <c r="G2038" s="31"/>
      <c r="H2038" s="210"/>
    </row>
    <row r="2039" spans="1:8" ht="30">
      <c r="A2039" s="216">
        <f t="shared" si="188"/>
        <v>225.11999999999989</v>
      </c>
      <c r="B2039" s="38" t="s">
        <v>1437</v>
      </c>
      <c r="C2039" s="9">
        <v>2</v>
      </c>
      <c r="D2039" s="9" t="s">
        <v>5</v>
      </c>
      <c r="E2039" s="53"/>
      <c r="F2039" s="31"/>
      <c r="G2039" s="31"/>
      <c r="H2039" s="210"/>
    </row>
    <row r="2040" spans="1:8" ht="30">
      <c r="A2040" s="216">
        <f t="shared" si="188"/>
        <v>225.12999999999988</v>
      </c>
      <c r="B2040" s="38" t="s">
        <v>579</v>
      </c>
      <c r="C2040" s="9">
        <v>45</v>
      </c>
      <c r="D2040" s="9" t="s">
        <v>5</v>
      </c>
      <c r="E2040" s="53"/>
      <c r="F2040" s="31"/>
      <c r="G2040" s="31"/>
      <c r="H2040" s="210"/>
    </row>
    <row r="2041" spans="1:8" ht="30">
      <c r="A2041" s="216">
        <f t="shared" si="188"/>
        <v>225.13999999999987</v>
      </c>
      <c r="B2041" s="38" t="s">
        <v>580</v>
      </c>
      <c r="C2041" s="9">
        <v>16</v>
      </c>
      <c r="D2041" s="9" t="s">
        <v>5</v>
      </c>
      <c r="E2041" s="53"/>
      <c r="F2041" s="31"/>
      <c r="G2041" s="31"/>
      <c r="H2041" s="210"/>
    </row>
    <row r="2042" spans="1:8" ht="30">
      <c r="A2042" s="216">
        <f t="shared" si="188"/>
        <v>225.14999999999986</v>
      </c>
      <c r="B2042" s="38" t="s">
        <v>630</v>
      </c>
      <c r="C2042" s="9">
        <v>11</v>
      </c>
      <c r="D2042" s="9" t="s">
        <v>5</v>
      </c>
      <c r="E2042" s="53"/>
      <c r="F2042" s="31"/>
      <c r="G2042" s="31"/>
      <c r="H2042" s="210"/>
    </row>
    <row r="2043" spans="1:8" ht="30">
      <c r="A2043" s="216">
        <f t="shared" si="188"/>
        <v>225.15999999999985</v>
      </c>
      <c r="B2043" s="38" t="s">
        <v>581</v>
      </c>
      <c r="C2043" s="9">
        <v>12</v>
      </c>
      <c r="D2043" s="9" t="s">
        <v>5</v>
      </c>
      <c r="E2043" s="53"/>
      <c r="F2043" s="31"/>
      <c r="G2043" s="31"/>
      <c r="H2043" s="210"/>
    </row>
    <row r="2044" spans="1:8" ht="30">
      <c r="A2044" s="216">
        <f t="shared" si="188"/>
        <v>225.16999999999985</v>
      </c>
      <c r="B2044" s="38" t="s">
        <v>874</v>
      </c>
      <c r="C2044" s="9">
        <v>6</v>
      </c>
      <c r="D2044" s="9" t="s">
        <v>5</v>
      </c>
      <c r="E2044" s="53"/>
      <c r="F2044" s="31"/>
      <c r="G2044" s="31"/>
      <c r="H2044" s="210"/>
    </row>
    <row r="2045" spans="1:8" ht="20.25" customHeight="1">
      <c r="A2045" s="216">
        <f t="shared" si="188"/>
        <v>225.17999999999984</v>
      </c>
      <c r="B2045" s="38" t="s">
        <v>582</v>
      </c>
      <c r="C2045" s="9">
        <v>73</v>
      </c>
      <c r="D2045" s="9" t="s">
        <v>5</v>
      </c>
      <c r="E2045" s="53"/>
      <c r="F2045" s="31"/>
      <c r="G2045" s="31"/>
      <c r="H2045" s="210"/>
    </row>
    <row r="2046" spans="1:8" ht="20.25" customHeight="1">
      <c r="A2046" s="216">
        <f t="shared" si="188"/>
        <v>225.18999999999983</v>
      </c>
      <c r="B2046" s="38" t="s">
        <v>1438</v>
      </c>
      <c r="C2046" s="9">
        <v>14</v>
      </c>
      <c r="D2046" s="9" t="s">
        <v>5</v>
      </c>
      <c r="E2046" s="53"/>
      <c r="F2046" s="31"/>
      <c r="G2046" s="31"/>
      <c r="H2046" s="210"/>
    </row>
    <row r="2047" spans="1:8" ht="20.25" customHeight="1">
      <c r="A2047" s="216">
        <f t="shared" si="188"/>
        <v>225.19999999999982</v>
      </c>
      <c r="B2047" s="38" t="s">
        <v>1439</v>
      </c>
      <c r="C2047" s="9">
        <v>80</v>
      </c>
      <c r="D2047" s="9" t="s">
        <v>5</v>
      </c>
      <c r="E2047" s="53"/>
      <c r="F2047" s="31"/>
      <c r="G2047" s="31"/>
      <c r="H2047" s="210"/>
    </row>
    <row r="2048" spans="1:8" ht="20.25" customHeight="1">
      <c r="A2048" s="216">
        <f t="shared" si="188"/>
        <v>225.20999999999981</v>
      </c>
      <c r="B2048" s="38" t="s">
        <v>1440</v>
      </c>
      <c r="C2048" s="9">
        <v>60</v>
      </c>
      <c r="D2048" s="9" t="s">
        <v>5</v>
      </c>
      <c r="E2048" s="53"/>
      <c r="F2048" s="31"/>
      <c r="G2048" s="31"/>
      <c r="H2048" s="210"/>
    </row>
    <row r="2049" spans="1:8" ht="20.25" customHeight="1">
      <c r="A2049" s="228"/>
      <c r="B2049" s="88" t="s">
        <v>420</v>
      </c>
      <c r="C2049" s="88"/>
      <c r="D2049" s="88"/>
      <c r="E2049" s="88"/>
      <c r="F2049" s="226"/>
      <c r="G2049" s="101"/>
      <c r="H2049" s="217"/>
    </row>
    <row r="2050" spans="1:8" ht="20.25" customHeight="1">
      <c r="A2050" s="215">
        <v>226</v>
      </c>
      <c r="B2050" s="18" t="s">
        <v>364</v>
      </c>
      <c r="C2050" s="9"/>
      <c r="D2050" s="9"/>
      <c r="E2050" s="107"/>
      <c r="F2050" s="107"/>
      <c r="G2050" s="107"/>
      <c r="H2050" s="210"/>
    </row>
    <row r="2051" spans="1:8" ht="20.25" customHeight="1">
      <c r="A2051" s="216">
        <f t="shared" ref="A2051" si="189">A2050+0.01</f>
        <v>226.01</v>
      </c>
      <c r="B2051" s="88" t="s">
        <v>1441</v>
      </c>
      <c r="C2051" s="9">
        <v>1</v>
      </c>
      <c r="D2051" s="9" t="s">
        <v>103</v>
      </c>
      <c r="E2051" s="53"/>
      <c r="F2051" s="31"/>
      <c r="G2051" s="31"/>
      <c r="H2051" s="210"/>
    </row>
    <row r="2052" spans="1:8" ht="20.25" customHeight="1">
      <c r="A2052" s="228"/>
      <c r="B2052" s="88" t="s">
        <v>420</v>
      </c>
      <c r="C2052" s="88"/>
      <c r="D2052" s="88"/>
      <c r="E2052" s="88"/>
      <c r="F2052" s="226"/>
      <c r="G2052" s="101"/>
      <c r="H2052" s="217"/>
    </row>
    <row r="2053" spans="1:8" ht="20.25" customHeight="1">
      <c r="A2053" s="215">
        <v>227</v>
      </c>
      <c r="B2053" s="18" t="s">
        <v>585</v>
      </c>
      <c r="C2053" s="9"/>
      <c r="D2053" s="9"/>
      <c r="E2053" s="107"/>
      <c r="F2053" s="107"/>
      <c r="G2053" s="107"/>
      <c r="H2053" s="210"/>
    </row>
    <row r="2054" spans="1:8" ht="30">
      <c r="A2054" s="216">
        <f t="shared" ref="A2054:A2055" si="190">A2053+0.01</f>
        <v>227.01</v>
      </c>
      <c r="B2054" s="38" t="s">
        <v>875</v>
      </c>
      <c r="C2054" s="9">
        <v>495</v>
      </c>
      <c r="D2054" s="9" t="s">
        <v>280</v>
      </c>
      <c r="E2054" s="53"/>
      <c r="F2054" s="31"/>
      <c r="G2054" s="31"/>
      <c r="H2054" s="210"/>
    </row>
    <row r="2055" spans="1:8" ht="20.25" customHeight="1">
      <c r="A2055" s="216">
        <f t="shared" si="190"/>
        <v>227.01999999999998</v>
      </c>
      <c r="B2055" s="88" t="s">
        <v>876</v>
      </c>
      <c r="C2055" s="9">
        <v>3</v>
      </c>
      <c r="D2055" s="9" t="s">
        <v>5</v>
      </c>
      <c r="E2055" s="53"/>
      <c r="F2055" s="31"/>
      <c r="G2055" s="31"/>
      <c r="H2055" s="210"/>
    </row>
    <row r="2056" spans="1:8" ht="20.25" customHeight="1">
      <c r="A2056" s="228"/>
      <c r="B2056" s="88" t="s">
        <v>420</v>
      </c>
      <c r="C2056" s="88"/>
      <c r="D2056" s="88"/>
      <c r="E2056" s="88"/>
      <c r="F2056" s="226"/>
      <c r="G2056" s="101"/>
      <c r="H2056" s="217"/>
    </row>
    <row r="2057" spans="1:8" ht="20.25" customHeight="1">
      <c r="A2057" s="227"/>
      <c r="B2057" s="41"/>
      <c r="C2057" s="18"/>
      <c r="D2057" s="18"/>
      <c r="E2057" s="107"/>
      <c r="F2057" s="107"/>
      <c r="G2057" s="107"/>
      <c r="H2057" s="210"/>
    </row>
    <row r="2058" spans="1:8" ht="20.25" customHeight="1">
      <c r="A2058" s="225"/>
      <c r="B2058" s="18" t="s">
        <v>601</v>
      </c>
      <c r="C2058" s="18"/>
      <c r="D2058" s="18"/>
      <c r="E2058" s="18"/>
      <c r="F2058" s="226"/>
      <c r="G2058" s="101"/>
      <c r="H2058" s="210"/>
    </row>
    <row r="2059" spans="1:8" ht="20.25" customHeight="1">
      <c r="A2059" s="227"/>
      <c r="B2059" s="41"/>
      <c r="C2059" s="18"/>
      <c r="D2059" s="18"/>
      <c r="E2059" s="107"/>
      <c r="F2059" s="107"/>
      <c r="G2059" s="107"/>
      <c r="H2059" s="210"/>
    </row>
    <row r="2060" spans="1:8" ht="20.25" customHeight="1">
      <c r="A2060" s="225"/>
      <c r="B2060" s="41" t="s">
        <v>906</v>
      </c>
      <c r="C2060" s="41"/>
      <c r="D2060" s="41"/>
      <c r="E2060" s="41"/>
      <c r="F2060" s="226"/>
      <c r="G2060" s="110"/>
      <c r="H2060" s="233"/>
    </row>
    <row r="2061" spans="1:8" ht="20.25" customHeight="1">
      <c r="A2061" s="234"/>
      <c r="B2061" s="18"/>
      <c r="C2061" s="18"/>
      <c r="D2061" s="18"/>
      <c r="E2061" s="18"/>
      <c r="F2061" s="18"/>
      <c r="G2061" s="18"/>
      <c r="H2061" s="210"/>
    </row>
    <row r="2062" spans="1:8" ht="20.100000000000001" customHeight="1">
      <c r="A2062" s="225"/>
      <c r="B2062" s="41" t="s">
        <v>1442</v>
      </c>
      <c r="C2062" s="41"/>
      <c r="D2062" s="41"/>
      <c r="E2062" s="41"/>
      <c r="F2062" s="41"/>
      <c r="G2062" s="111"/>
      <c r="H2062" s="214"/>
    </row>
    <row r="2063" spans="1:8" ht="20.25" customHeight="1">
      <c r="A2063" s="227"/>
      <c r="B2063" s="41"/>
      <c r="C2063" s="18"/>
      <c r="D2063" s="18"/>
      <c r="E2063" s="107"/>
      <c r="F2063" s="107"/>
      <c r="G2063" s="107"/>
      <c r="H2063" s="210"/>
    </row>
    <row r="2064" spans="1:8" ht="20.25" customHeight="1">
      <c r="A2064" s="227"/>
      <c r="B2064" s="41"/>
      <c r="C2064" s="18"/>
      <c r="D2064" s="18"/>
      <c r="E2064" s="107"/>
      <c r="F2064" s="107"/>
      <c r="G2064" s="107"/>
      <c r="H2064" s="210"/>
    </row>
    <row r="2065" spans="1:8" ht="20.25" customHeight="1">
      <c r="A2065" s="227" t="s">
        <v>329</v>
      </c>
      <c r="B2065" s="41" t="s">
        <v>927</v>
      </c>
      <c r="C2065" s="18"/>
      <c r="D2065" s="18"/>
      <c r="E2065" s="107"/>
      <c r="F2065" s="107"/>
      <c r="G2065" s="107"/>
      <c r="H2065" s="210"/>
    </row>
    <row r="2066" spans="1:8" ht="20.25" customHeight="1">
      <c r="A2066" s="231"/>
      <c r="B2066" s="6" t="s">
        <v>241</v>
      </c>
      <c r="C2066" s="18"/>
      <c r="D2066" s="18"/>
      <c r="E2066" s="107"/>
      <c r="F2066" s="107"/>
      <c r="G2066" s="107"/>
      <c r="H2066" s="210"/>
    </row>
    <row r="2067" spans="1:8" ht="20.25" customHeight="1">
      <c r="A2067" s="215">
        <v>228</v>
      </c>
      <c r="B2067" s="6" t="s">
        <v>9</v>
      </c>
      <c r="C2067" s="18"/>
      <c r="D2067" s="18"/>
      <c r="E2067" s="107"/>
      <c r="F2067" s="107"/>
      <c r="G2067" s="107"/>
      <c r="H2067" s="210"/>
    </row>
    <row r="2068" spans="1:8" ht="20.25" customHeight="1">
      <c r="A2068" s="216">
        <f t="shared" ref="A2068" si="191">A2067+0.01</f>
        <v>228.01</v>
      </c>
      <c r="B2068" s="7" t="s">
        <v>149</v>
      </c>
      <c r="C2068" s="49">
        <v>210.87569999999999</v>
      </c>
      <c r="D2068" s="9" t="s">
        <v>11</v>
      </c>
      <c r="E2068" s="148"/>
      <c r="F2068" s="31"/>
      <c r="G2068" s="31"/>
      <c r="H2068" s="210"/>
    </row>
    <row r="2069" spans="1:8" ht="20.25" customHeight="1">
      <c r="A2069" s="225"/>
      <c r="B2069" s="88" t="s">
        <v>420</v>
      </c>
      <c r="C2069" s="88"/>
      <c r="D2069" s="88"/>
      <c r="E2069" s="88"/>
      <c r="F2069" s="226"/>
      <c r="G2069" s="101"/>
      <c r="H2069" s="217"/>
    </row>
    <row r="2070" spans="1:8" ht="20.25" customHeight="1">
      <c r="A2070" s="215">
        <v>229</v>
      </c>
      <c r="B2070" s="6" t="s">
        <v>14</v>
      </c>
      <c r="C2070" s="49"/>
      <c r="D2070" s="9"/>
      <c r="E2070" s="53"/>
      <c r="F2070" s="107"/>
      <c r="G2070" s="107"/>
      <c r="H2070" s="210"/>
    </row>
    <row r="2071" spans="1:8" ht="20.25" customHeight="1">
      <c r="A2071" s="216">
        <f t="shared" ref="A2071:A2074" si="192">A2070+0.01</f>
        <v>229.01</v>
      </c>
      <c r="B2071" s="7" t="s">
        <v>18</v>
      </c>
      <c r="C2071" s="49">
        <v>316.31774999999999</v>
      </c>
      <c r="D2071" s="9" t="s">
        <v>17</v>
      </c>
      <c r="E2071" s="148"/>
      <c r="F2071" s="31"/>
      <c r="G2071" s="31"/>
      <c r="H2071" s="210"/>
    </row>
    <row r="2072" spans="1:8" ht="20.25" customHeight="1">
      <c r="A2072" s="216">
        <f t="shared" si="192"/>
        <v>229.01999999999998</v>
      </c>
      <c r="B2072" s="7" t="s">
        <v>19</v>
      </c>
      <c r="C2072" s="49">
        <v>147.39680999999999</v>
      </c>
      <c r="D2072" s="9" t="s">
        <v>17</v>
      </c>
      <c r="E2072" s="148"/>
      <c r="F2072" s="31"/>
      <c r="G2072" s="31"/>
      <c r="H2072" s="210"/>
    </row>
    <row r="2073" spans="1:8" ht="20.25" customHeight="1">
      <c r="A2073" s="216">
        <f t="shared" si="192"/>
        <v>229.02999999999997</v>
      </c>
      <c r="B2073" s="7" t="s">
        <v>20</v>
      </c>
      <c r="C2073" s="49">
        <v>172.89987499999998</v>
      </c>
      <c r="D2073" s="9" t="s">
        <v>17</v>
      </c>
      <c r="E2073" s="148"/>
      <c r="F2073" s="31"/>
      <c r="G2073" s="31"/>
      <c r="H2073" s="210"/>
    </row>
    <row r="2074" spans="1:8" ht="20.25" customHeight="1">
      <c r="A2074" s="216">
        <f t="shared" si="192"/>
        <v>229.03999999999996</v>
      </c>
      <c r="B2074" s="7" t="s">
        <v>531</v>
      </c>
      <c r="C2074" s="49">
        <v>179.27234375</v>
      </c>
      <c r="D2074" s="9" t="s">
        <v>805</v>
      </c>
      <c r="E2074" s="148"/>
      <c r="F2074" s="31"/>
      <c r="G2074" s="31"/>
      <c r="H2074" s="210"/>
    </row>
    <row r="2075" spans="1:8" ht="20.25" customHeight="1" thickBot="1">
      <c r="A2075" s="353"/>
      <c r="B2075" s="261" t="s">
        <v>420</v>
      </c>
      <c r="C2075" s="261"/>
      <c r="D2075" s="261"/>
      <c r="E2075" s="261"/>
      <c r="F2075" s="359"/>
      <c r="G2075" s="281"/>
      <c r="H2075" s="334"/>
    </row>
    <row r="2076" spans="1:8" ht="20.25" customHeight="1">
      <c r="A2076" s="282">
        <v>230</v>
      </c>
      <c r="B2076" s="373" t="s">
        <v>440</v>
      </c>
      <c r="C2076" s="270"/>
      <c r="D2076" s="285" t="s">
        <v>15</v>
      </c>
      <c r="E2076" s="325"/>
      <c r="F2076" s="374"/>
      <c r="G2076" s="374"/>
      <c r="H2076" s="273"/>
    </row>
    <row r="2077" spans="1:8" ht="20.25" customHeight="1">
      <c r="A2077" s="216">
        <f t="shared" ref="A2077:A2090" si="193">A2076+0.01</f>
        <v>230.01</v>
      </c>
      <c r="B2077" s="7" t="s">
        <v>22</v>
      </c>
      <c r="C2077" s="49">
        <v>10.543785</v>
      </c>
      <c r="D2077" s="9" t="s">
        <v>23</v>
      </c>
      <c r="E2077" s="148"/>
      <c r="F2077" s="31"/>
      <c r="G2077" s="31"/>
      <c r="H2077" s="210"/>
    </row>
    <row r="2078" spans="1:8" ht="20.25" customHeight="1">
      <c r="A2078" s="216">
        <f t="shared" si="193"/>
        <v>230.01999999999998</v>
      </c>
      <c r="B2078" s="7" t="s">
        <v>877</v>
      </c>
      <c r="C2078" s="49">
        <v>0.89999999999999991</v>
      </c>
      <c r="D2078" s="9" t="s">
        <v>23</v>
      </c>
      <c r="E2078" s="148"/>
      <c r="F2078" s="31"/>
      <c r="G2078" s="31"/>
      <c r="H2078" s="210"/>
    </row>
    <row r="2079" spans="1:8" ht="20.25" customHeight="1">
      <c r="A2079" s="216">
        <f t="shared" si="193"/>
        <v>230.02999999999997</v>
      </c>
      <c r="B2079" s="7" t="s">
        <v>878</v>
      </c>
      <c r="C2079" s="49">
        <v>0.24</v>
      </c>
      <c r="D2079" s="9" t="s">
        <v>23</v>
      </c>
      <c r="E2079" s="148"/>
      <c r="F2079" s="31"/>
      <c r="G2079" s="31"/>
      <c r="H2079" s="210"/>
    </row>
    <row r="2080" spans="1:8" ht="30">
      <c r="A2080" s="216">
        <f t="shared" si="193"/>
        <v>230.03999999999996</v>
      </c>
      <c r="B2080" s="7" t="s">
        <v>879</v>
      </c>
      <c r="C2080" s="49">
        <v>51.818925</v>
      </c>
      <c r="D2080" s="9" t="s">
        <v>23</v>
      </c>
      <c r="E2080" s="148"/>
      <c r="F2080" s="31"/>
      <c r="G2080" s="31"/>
      <c r="H2080" s="210"/>
    </row>
    <row r="2081" spans="1:8" ht="20.25" customHeight="1">
      <c r="A2081" s="216">
        <f t="shared" si="193"/>
        <v>230.04999999999995</v>
      </c>
      <c r="B2081" s="7" t="s">
        <v>1054</v>
      </c>
      <c r="C2081" s="49">
        <v>11.368000000000002</v>
      </c>
      <c r="D2081" s="9" t="s">
        <v>23</v>
      </c>
      <c r="E2081" s="148"/>
      <c r="F2081" s="31"/>
      <c r="G2081" s="31"/>
      <c r="H2081" s="210"/>
    </row>
    <row r="2082" spans="1:8" ht="20.25" customHeight="1">
      <c r="A2082" s="216">
        <f t="shared" si="193"/>
        <v>230.05999999999995</v>
      </c>
      <c r="B2082" s="7" t="s">
        <v>1055</v>
      </c>
      <c r="C2082" s="49">
        <v>1.1760000000000002</v>
      </c>
      <c r="D2082" s="9" t="s">
        <v>23</v>
      </c>
      <c r="E2082" s="148"/>
      <c r="F2082" s="148"/>
      <c r="G2082" s="31"/>
      <c r="H2082" s="210"/>
    </row>
    <row r="2083" spans="1:8" ht="30">
      <c r="A2083" s="216">
        <f t="shared" si="193"/>
        <v>230.06999999999994</v>
      </c>
      <c r="B2083" s="7" t="s">
        <v>882</v>
      </c>
      <c r="C2083" s="49">
        <v>12.097200000000001</v>
      </c>
      <c r="D2083" s="9" t="s">
        <v>23</v>
      </c>
      <c r="E2083" s="148"/>
      <c r="F2083" s="31"/>
      <c r="G2083" s="31"/>
      <c r="H2083" s="210"/>
    </row>
    <row r="2084" spans="1:8" ht="20.25" customHeight="1">
      <c r="A2084" s="216">
        <f t="shared" si="193"/>
        <v>230.07999999999993</v>
      </c>
      <c r="B2084" s="7" t="s">
        <v>1056</v>
      </c>
      <c r="C2084" s="49">
        <v>15.561600000000004</v>
      </c>
      <c r="D2084" s="9" t="s">
        <v>23</v>
      </c>
      <c r="E2084" s="148"/>
      <c r="F2084" s="31"/>
      <c r="G2084" s="31"/>
      <c r="H2084" s="210"/>
    </row>
    <row r="2085" spans="1:8" ht="20.25" customHeight="1">
      <c r="A2085" s="216">
        <f t="shared" si="193"/>
        <v>230.08999999999992</v>
      </c>
      <c r="B2085" s="7" t="s">
        <v>1057</v>
      </c>
      <c r="C2085" s="49">
        <v>0.48880000000000007</v>
      </c>
      <c r="D2085" s="9" t="s">
        <v>23</v>
      </c>
      <c r="E2085" s="148"/>
      <c r="F2085" s="31"/>
      <c r="G2085" s="31"/>
      <c r="H2085" s="210"/>
    </row>
    <row r="2086" spans="1:8" ht="20.25" customHeight="1">
      <c r="A2086" s="216">
        <f t="shared" si="193"/>
        <v>230.09999999999991</v>
      </c>
      <c r="B2086" s="7" t="s">
        <v>1058</v>
      </c>
      <c r="C2086" s="49">
        <v>0.38480000000000009</v>
      </c>
      <c r="D2086" s="9" t="s">
        <v>23</v>
      </c>
      <c r="E2086" s="148"/>
      <c r="F2086" s="31"/>
      <c r="G2086" s="31"/>
      <c r="H2086" s="210"/>
    </row>
    <row r="2087" spans="1:8" ht="20.25" customHeight="1">
      <c r="A2087" s="216">
        <f t="shared" si="193"/>
        <v>230.1099999999999</v>
      </c>
      <c r="B2087" s="7" t="s">
        <v>1059</v>
      </c>
      <c r="C2087" s="49">
        <v>0.28080000000000005</v>
      </c>
      <c r="D2087" s="9" t="s">
        <v>23</v>
      </c>
      <c r="E2087" s="148"/>
      <c r="F2087" s="31"/>
      <c r="G2087" s="31"/>
      <c r="H2087" s="210"/>
    </row>
    <row r="2088" spans="1:8" ht="20.25" customHeight="1">
      <c r="A2088" s="216">
        <f t="shared" si="193"/>
        <v>230.11999999999989</v>
      </c>
      <c r="B2088" s="7" t="s">
        <v>1060</v>
      </c>
      <c r="C2088" s="49">
        <v>3.2</v>
      </c>
      <c r="D2088" s="9" t="s">
        <v>38</v>
      </c>
      <c r="E2088" s="148"/>
      <c r="F2088" s="31"/>
      <c r="G2088" s="31"/>
      <c r="H2088" s="210"/>
    </row>
    <row r="2089" spans="1:8" ht="30">
      <c r="A2089" s="216">
        <f t="shared" si="193"/>
        <v>230.12999999999988</v>
      </c>
      <c r="B2089" s="7" t="s">
        <v>464</v>
      </c>
      <c r="C2089" s="49">
        <v>1.71</v>
      </c>
      <c r="D2089" s="9" t="s">
        <v>23</v>
      </c>
      <c r="E2089" s="148"/>
      <c r="F2089" s="31"/>
      <c r="G2089" s="31"/>
      <c r="H2089" s="210"/>
    </row>
    <row r="2090" spans="1:8" ht="20.25" customHeight="1">
      <c r="A2090" s="216">
        <f t="shared" si="193"/>
        <v>230.13999999999987</v>
      </c>
      <c r="B2090" s="7" t="s">
        <v>646</v>
      </c>
      <c r="C2090" s="49">
        <v>36.037199999999999</v>
      </c>
      <c r="D2090" s="9" t="s">
        <v>23</v>
      </c>
      <c r="E2090" s="148"/>
      <c r="F2090" s="31"/>
      <c r="G2090" s="31"/>
      <c r="H2090" s="210"/>
    </row>
    <row r="2091" spans="1:8" ht="20.25" customHeight="1">
      <c r="A2091" s="228"/>
      <c r="B2091" s="88" t="s">
        <v>420</v>
      </c>
      <c r="C2091" s="88"/>
      <c r="D2091" s="88"/>
      <c r="E2091" s="88"/>
      <c r="F2091" s="226"/>
      <c r="G2091" s="101"/>
      <c r="H2091" s="217"/>
    </row>
    <row r="2092" spans="1:8" ht="20.25" customHeight="1">
      <c r="A2092" s="215">
        <v>231</v>
      </c>
      <c r="B2092" s="6" t="s">
        <v>60</v>
      </c>
      <c r="C2092" s="49"/>
      <c r="D2092" s="9"/>
      <c r="E2092" s="53"/>
      <c r="F2092" s="107"/>
      <c r="G2092" s="107"/>
      <c r="H2092" s="210"/>
    </row>
    <row r="2093" spans="1:8" ht="33" customHeight="1">
      <c r="A2093" s="216">
        <f t="shared" ref="A2093:A2095" si="194">A2092+0.01</f>
        <v>231.01</v>
      </c>
      <c r="B2093" s="7" t="s">
        <v>1443</v>
      </c>
      <c r="C2093" s="49">
        <v>191.53899999999996</v>
      </c>
      <c r="D2093" s="9" t="s">
        <v>61</v>
      </c>
      <c r="E2093" s="148"/>
      <c r="F2093" s="31"/>
      <c r="G2093" s="31"/>
      <c r="H2093" s="210"/>
    </row>
    <row r="2094" spans="1:8" ht="33" customHeight="1">
      <c r="A2094" s="216">
        <f t="shared" si="194"/>
        <v>231.01999999999998</v>
      </c>
      <c r="B2094" s="7" t="s">
        <v>1444</v>
      </c>
      <c r="C2094" s="49">
        <v>600.82759999999996</v>
      </c>
      <c r="D2094" s="9" t="s">
        <v>11</v>
      </c>
      <c r="E2094" s="148"/>
      <c r="F2094" s="31"/>
      <c r="G2094" s="31"/>
      <c r="H2094" s="210"/>
    </row>
    <row r="2095" spans="1:8" ht="33" customHeight="1">
      <c r="A2095" s="216">
        <f t="shared" si="194"/>
        <v>231.02999999999997</v>
      </c>
      <c r="B2095" s="7" t="s">
        <v>1445</v>
      </c>
      <c r="C2095" s="49">
        <v>15.263999999999999</v>
      </c>
      <c r="D2095" s="9" t="s">
        <v>11</v>
      </c>
      <c r="E2095" s="148"/>
      <c r="F2095" s="31"/>
      <c r="G2095" s="31"/>
      <c r="H2095" s="210"/>
    </row>
    <row r="2096" spans="1:8" ht="20.25" customHeight="1">
      <c r="A2096" s="228"/>
      <c r="B2096" s="88" t="s">
        <v>420</v>
      </c>
      <c r="C2096" s="88"/>
      <c r="D2096" s="88"/>
      <c r="E2096" s="88"/>
      <c r="F2096" s="226"/>
      <c r="G2096" s="101"/>
      <c r="H2096" s="217"/>
    </row>
    <row r="2097" spans="1:8" ht="20.25" customHeight="1">
      <c r="A2097" s="215">
        <v>232</v>
      </c>
      <c r="B2097" s="6" t="s">
        <v>469</v>
      </c>
      <c r="C2097" s="49"/>
      <c r="D2097" s="9"/>
      <c r="E2097" s="53"/>
      <c r="F2097" s="107"/>
      <c r="G2097" s="107"/>
      <c r="H2097" s="210"/>
    </row>
    <row r="2098" spans="1:8" ht="20.25" customHeight="1">
      <c r="A2098" s="216">
        <f t="shared" ref="A2098:A2104" si="195">A2097+0.01</f>
        <v>232.01</v>
      </c>
      <c r="B2098" s="7" t="s">
        <v>885</v>
      </c>
      <c r="C2098" s="49">
        <v>244.34362400000006</v>
      </c>
      <c r="D2098" s="9" t="s">
        <v>61</v>
      </c>
      <c r="E2098" s="148"/>
      <c r="F2098" s="31"/>
      <c r="G2098" s="31"/>
      <c r="H2098" s="210"/>
    </row>
    <row r="2099" spans="1:8" ht="20.25" customHeight="1">
      <c r="A2099" s="216">
        <f t="shared" si="195"/>
        <v>232.01999999999998</v>
      </c>
      <c r="B2099" s="7" t="s">
        <v>64</v>
      </c>
      <c r="C2099" s="49">
        <v>931.03784000000019</v>
      </c>
      <c r="D2099" s="9" t="s">
        <v>61</v>
      </c>
      <c r="E2099" s="148"/>
      <c r="F2099" s="31"/>
      <c r="G2099" s="31"/>
      <c r="H2099" s="210"/>
    </row>
    <row r="2100" spans="1:8" ht="20.25" customHeight="1">
      <c r="A2100" s="216">
        <f t="shared" si="195"/>
        <v>232.02999999999997</v>
      </c>
      <c r="B2100" s="7" t="s">
        <v>65</v>
      </c>
      <c r="C2100" s="49">
        <v>7.2773999999999992</v>
      </c>
      <c r="D2100" s="9" t="s">
        <v>61</v>
      </c>
      <c r="E2100" s="148"/>
      <c r="F2100" s="31"/>
      <c r="G2100" s="31"/>
      <c r="H2100" s="210"/>
    </row>
    <row r="2101" spans="1:8" ht="20.25" customHeight="1">
      <c r="A2101" s="216">
        <f t="shared" si="195"/>
        <v>232.03999999999996</v>
      </c>
      <c r="B2101" s="7" t="s">
        <v>66</v>
      </c>
      <c r="C2101" s="49">
        <v>244.34362400000006</v>
      </c>
      <c r="D2101" s="9" t="s">
        <v>61</v>
      </c>
      <c r="E2101" s="148"/>
      <c r="F2101" s="31"/>
      <c r="G2101" s="31"/>
      <c r="H2101" s="210"/>
    </row>
    <row r="2102" spans="1:8" ht="20.25" customHeight="1">
      <c r="A2102" s="216">
        <f t="shared" si="195"/>
        <v>232.04999999999995</v>
      </c>
      <c r="B2102" s="7" t="s">
        <v>299</v>
      </c>
      <c r="C2102" s="49">
        <v>285.02859999999998</v>
      </c>
      <c r="D2102" s="9" t="s">
        <v>11</v>
      </c>
      <c r="E2102" s="148"/>
      <c r="F2102" s="31"/>
      <c r="G2102" s="31"/>
      <c r="H2102" s="210"/>
    </row>
    <row r="2103" spans="1:8" ht="20.25" customHeight="1">
      <c r="A2103" s="216">
        <f t="shared" si="195"/>
        <v>232.05999999999995</v>
      </c>
      <c r="B2103" s="7" t="s">
        <v>67</v>
      </c>
      <c r="C2103" s="49">
        <v>134.32</v>
      </c>
      <c r="D2103" s="9" t="s">
        <v>68</v>
      </c>
      <c r="E2103" s="148"/>
      <c r="F2103" s="31"/>
      <c r="G2103" s="31"/>
      <c r="H2103" s="210"/>
    </row>
    <row r="2104" spans="1:8" ht="20.25" customHeight="1">
      <c r="A2104" s="216">
        <f t="shared" si="195"/>
        <v>232.06999999999994</v>
      </c>
      <c r="B2104" s="7" t="s">
        <v>1063</v>
      </c>
      <c r="C2104" s="49">
        <v>246.52</v>
      </c>
      <c r="D2104" s="9" t="s">
        <v>11</v>
      </c>
      <c r="E2104" s="156"/>
      <c r="F2104" s="31"/>
      <c r="G2104" s="31"/>
      <c r="H2104" s="210"/>
    </row>
    <row r="2105" spans="1:8" ht="20.25" customHeight="1">
      <c r="A2105" s="228"/>
      <c r="B2105" s="88" t="s">
        <v>420</v>
      </c>
      <c r="C2105" s="88"/>
      <c r="D2105" s="88"/>
      <c r="E2105" s="88"/>
      <c r="F2105" s="226"/>
      <c r="G2105" s="101"/>
      <c r="H2105" s="217"/>
    </row>
    <row r="2106" spans="1:8" ht="20.25" customHeight="1">
      <c r="A2106" s="215">
        <v>233</v>
      </c>
      <c r="B2106" s="6" t="s">
        <v>470</v>
      </c>
      <c r="C2106" s="49"/>
      <c r="D2106" s="9"/>
      <c r="E2106" s="53"/>
      <c r="F2106" s="107"/>
      <c r="G2106" s="107"/>
      <c r="H2106" s="210"/>
    </row>
    <row r="2107" spans="1:8" ht="20.25" customHeight="1">
      <c r="A2107" s="216">
        <f t="shared" ref="A2107:A2112" si="196">A2106+0.01</f>
        <v>233.01</v>
      </c>
      <c r="B2107" s="7" t="s">
        <v>69</v>
      </c>
      <c r="C2107" s="49">
        <v>28.502859999999998</v>
      </c>
      <c r="D2107" s="9" t="s">
        <v>23</v>
      </c>
      <c r="E2107" s="148"/>
      <c r="F2107" s="31"/>
      <c r="G2107" s="31"/>
      <c r="H2107" s="210"/>
    </row>
    <row r="2108" spans="1:8" ht="20.25" customHeight="1">
      <c r="A2108" s="444">
        <f t="shared" si="196"/>
        <v>233.01999999999998</v>
      </c>
      <c r="B2108" s="457" t="s">
        <v>886</v>
      </c>
      <c r="C2108" s="434">
        <v>260.3519</v>
      </c>
      <c r="D2108" s="451" t="s">
        <v>61</v>
      </c>
      <c r="E2108" s="148"/>
      <c r="F2108" s="31"/>
      <c r="G2108" s="31"/>
      <c r="H2108" s="210"/>
    </row>
    <row r="2109" spans="1:8" ht="20.25" customHeight="1">
      <c r="A2109" s="216">
        <f t="shared" si="196"/>
        <v>233.02999999999997</v>
      </c>
      <c r="B2109" s="7" t="s">
        <v>887</v>
      </c>
      <c r="C2109" s="49">
        <v>27.529399999999999</v>
      </c>
      <c r="D2109" s="9" t="s">
        <v>61</v>
      </c>
      <c r="E2109" s="148"/>
      <c r="F2109" s="31"/>
      <c r="G2109" s="31"/>
      <c r="H2109" s="210"/>
    </row>
    <row r="2110" spans="1:8" ht="20.25" customHeight="1">
      <c r="A2110" s="444">
        <f t="shared" si="196"/>
        <v>233.03999999999996</v>
      </c>
      <c r="B2110" s="457" t="s">
        <v>888</v>
      </c>
      <c r="C2110" s="434">
        <v>24.488</v>
      </c>
      <c r="D2110" s="451" t="s">
        <v>56</v>
      </c>
      <c r="E2110" s="148"/>
      <c r="F2110" s="31"/>
      <c r="G2110" s="31"/>
      <c r="H2110" s="210"/>
    </row>
    <row r="2111" spans="1:8" ht="20.25" customHeight="1">
      <c r="A2111" s="444">
        <f t="shared" si="196"/>
        <v>233.04999999999995</v>
      </c>
      <c r="B2111" s="457" t="s">
        <v>1446</v>
      </c>
      <c r="C2111" s="434">
        <v>256.99209999999999</v>
      </c>
      <c r="D2111" s="451" t="s">
        <v>56</v>
      </c>
      <c r="E2111" s="148"/>
      <c r="F2111" s="31"/>
      <c r="G2111" s="31"/>
      <c r="H2111" s="210"/>
    </row>
    <row r="2112" spans="1:8" ht="20.25" customHeight="1">
      <c r="A2112" s="216">
        <f t="shared" si="196"/>
        <v>233.05999999999995</v>
      </c>
      <c r="B2112" s="7" t="s">
        <v>1447</v>
      </c>
      <c r="C2112" s="49">
        <v>27.529399999999999</v>
      </c>
      <c r="D2112" s="9" t="s">
        <v>11</v>
      </c>
      <c r="E2112" s="148"/>
      <c r="F2112" s="31"/>
      <c r="G2112" s="31"/>
      <c r="H2112" s="210"/>
    </row>
    <row r="2113" spans="1:8" ht="20.25" customHeight="1">
      <c r="A2113" s="228"/>
      <c r="B2113" s="88" t="s">
        <v>420</v>
      </c>
      <c r="C2113" s="88"/>
      <c r="D2113" s="88"/>
      <c r="E2113" s="88"/>
      <c r="F2113" s="226"/>
      <c r="G2113" s="101"/>
      <c r="H2113" s="217"/>
    </row>
    <row r="2114" spans="1:8" ht="20.25" customHeight="1">
      <c r="A2114" s="215">
        <v>234</v>
      </c>
      <c r="B2114" s="6" t="s">
        <v>71</v>
      </c>
      <c r="C2114" s="49"/>
      <c r="D2114" s="9"/>
      <c r="E2114" s="53"/>
      <c r="F2114" s="107"/>
      <c r="G2114" s="107"/>
      <c r="H2114" s="210"/>
    </row>
    <row r="2115" spans="1:8" ht="28.5" customHeight="1">
      <c r="A2115" s="216">
        <f t="shared" ref="A2115" si="197">A2114+0.01</f>
        <v>234.01</v>
      </c>
      <c r="B2115" s="7" t="s">
        <v>889</v>
      </c>
      <c r="C2115" s="49">
        <v>45.842999999999996</v>
      </c>
      <c r="D2115" s="9" t="s">
        <v>61</v>
      </c>
      <c r="E2115" s="148"/>
      <c r="F2115" s="31"/>
      <c r="G2115" s="31"/>
      <c r="H2115" s="210"/>
    </row>
    <row r="2116" spans="1:8" ht="20.25" customHeight="1">
      <c r="A2116" s="228"/>
      <c r="B2116" s="88" t="s">
        <v>420</v>
      </c>
      <c r="C2116" s="88"/>
      <c r="D2116" s="88"/>
      <c r="E2116" s="88"/>
      <c r="F2116" s="226"/>
      <c r="G2116" s="101"/>
      <c r="H2116" s="217"/>
    </row>
    <row r="2117" spans="1:8" ht="20.25" customHeight="1">
      <c r="A2117" s="215">
        <v>235</v>
      </c>
      <c r="B2117" s="6" t="s">
        <v>473</v>
      </c>
      <c r="C2117" s="49"/>
      <c r="D2117" s="9"/>
      <c r="E2117" s="53"/>
      <c r="F2117" s="107"/>
      <c r="G2117" s="107"/>
      <c r="H2117" s="210"/>
    </row>
    <row r="2118" spans="1:8" ht="20.25" customHeight="1">
      <c r="A2118" s="444">
        <f t="shared" ref="A2118:A2119" si="198">A2117+0.01</f>
        <v>235.01</v>
      </c>
      <c r="B2118" s="457" t="s">
        <v>72</v>
      </c>
      <c r="C2118" s="434">
        <v>24.488</v>
      </c>
      <c r="D2118" s="451" t="s">
        <v>68</v>
      </c>
      <c r="E2118" s="53"/>
      <c r="F2118" s="31"/>
      <c r="G2118" s="31"/>
      <c r="H2118" s="210"/>
    </row>
    <row r="2119" spans="1:8" ht="20.25" customHeight="1">
      <c r="A2119" s="444">
        <f t="shared" si="198"/>
        <v>235.01999999999998</v>
      </c>
      <c r="B2119" s="457" t="s">
        <v>73</v>
      </c>
      <c r="C2119" s="434">
        <v>2.8433000000000002</v>
      </c>
      <c r="D2119" s="451" t="s">
        <v>61</v>
      </c>
      <c r="E2119" s="53"/>
      <c r="F2119" s="31"/>
      <c r="G2119" s="31"/>
      <c r="H2119" s="210"/>
    </row>
    <row r="2120" spans="1:8" ht="20.25" customHeight="1">
      <c r="A2120" s="228"/>
      <c r="B2120" s="88" t="s">
        <v>420</v>
      </c>
      <c r="C2120" s="88"/>
      <c r="D2120" s="88"/>
      <c r="E2120" s="88"/>
      <c r="F2120" s="226"/>
      <c r="G2120" s="101"/>
      <c r="H2120" s="217"/>
    </row>
    <row r="2121" spans="1:8" ht="20.25" customHeight="1">
      <c r="A2121" s="215">
        <v>236</v>
      </c>
      <c r="B2121" s="6" t="s">
        <v>890</v>
      </c>
      <c r="C2121" s="49"/>
      <c r="D2121" s="9"/>
      <c r="E2121" s="53"/>
      <c r="F2121" s="107"/>
      <c r="G2121" s="107"/>
      <c r="H2121" s="210"/>
    </row>
    <row r="2122" spans="1:8" ht="20.25" customHeight="1">
      <c r="A2122" s="216">
        <f t="shared" ref="A2122:A2124" si="199">A2121+0.01</f>
        <v>236.01</v>
      </c>
      <c r="B2122" s="7" t="s">
        <v>1448</v>
      </c>
      <c r="C2122" s="49">
        <v>1</v>
      </c>
      <c r="D2122" s="9" t="s">
        <v>904</v>
      </c>
      <c r="E2122" s="157"/>
      <c r="F2122" s="31"/>
      <c r="G2122" s="31"/>
      <c r="H2122" s="210"/>
    </row>
    <row r="2123" spans="1:8" ht="20.25" customHeight="1">
      <c r="A2123" s="216">
        <f t="shared" si="199"/>
        <v>236.01999999999998</v>
      </c>
      <c r="B2123" s="7" t="s">
        <v>891</v>
      </c>
      <c r="C2123" s="49">
        <v>15</v>
      </c>
      <c r="D2123" s="9" t="s">
        <v>904</v>
      </c>
      <c r="E2123" s="53"/>
      <c r="F2123" s="31"/>
      <c r="G2123" s="31"/>
      <c r="H2123" s="210"/>
    </row>
    <row r="2124" spans="1:8" ht="20.25" customHeight="1">
      <c r="A2124" s="216">
        <f t="shared" si="199"/>
        <v>236.02999999999997</v>
      </c>
      <c r="B2124" s="7" t="s">
        <v>1093</v>
      </c>
      <c r="C2124" s="49">
        <v>1</v>
      </c>
      <c r="D2124" s="9" t="s">
        <v>904</v>
      </c>
      <c r="E2124" s="53"/>
      <c r="F2124" s="31"/>
      <c r="G2124" s="31"/>
      <c r="H2124" s="210"/>
    </row>
    <row r="2125" spans="1:8" ht="20.25" customHeight="1">
      <c r="A2125" s="228"/>
      <c r="B2125" s="88" t="s">
        <v>420</v>
      </c>
      <c r="C2125" s="88"/>
      <c r="D2125" s="88"/>
      <c r="E2125" s="88"/>
      <c r="F2125" s="226"/>
      <c r="G2125" s="101"/>
      <c r="H2125" s="217"/>
    </row>
    <row r="2126" spans="1:8" ht="20.25" customHeight="1">
      <c r="A2126" s="215">
        <v>237</v>
      </c>
      <c r="B2126" s="6" t="s">
        <v>1449</v>
      </c>
      <c r="C2126" s="49"/>
      <c r="D2126" s="9"/>
      <c r="E2126" s="53"/>
      <c r="F2126" s="107"/>
      <c r="G2126" s="107"/>
      <c r="H2126" s="210"/>
    </row>
    <row r="2127" spans="1:8" ht="20.25" customHeight="1" thickBot="1">
      <c r="A2127" s="260">
        <f t="shared" ref="A2127:A2128" si="200">A2126+0.01</f>
        <v>237.01</v>
      </c>
      <c r="B2127" s="336" t="s">
        <v>1450</v>
      </c>
      <c r="C2127" s="263">
        <v>1.1000000000000001</v>
      </c>
      <c r="D2127" s="279" t="s">
        <v>11</v>
      </c>
      <c r="E2127" s="366"/>
      <c r="F2127" s="265"/>
      <c r="G2127" s="265"/>
      <c r="H2127" s="266"/>
    </row>
    <row r="2128" spans="1:8" ht="20.25" customHeight="1">
      <c r="A2128" s="267">
        <f t="shared" si="200"/>
        <v>237.01999999999998</v>
      </c>
      <c r="B2128" s="375" t="s">
        <v>892</v>
      </c>
      <c r="C2128" s="270">
        <v>25.801200000000001</v>
      </c>
      <c r="D2128" s="285" t="s">
        <v>11</v>
      </c>
      <c r="E2128" s="367"/>
      <c r="F2128" s="272"/>
      <c r="G2128" s="272"/>
      <c r="H2128" s="273"/>
    </row>
    <row r="2129" spans="1:8" ht="20.25" customHeight="1">
      <c r="A2129" s="228"/>
      <c r="B2129" s="88" t="s">
        <v>420</v>
      </c>
      <c r="C2129" s="88"/>
      <c r="D2129" s="88"/>
      <c r="E2129" s="88"/>
      <c r="F2129" s="226"/>
      <c r="G2129" s="101"/>
      <c r="H2129" s="217"/>
    </row>
    <row r="2130" spans="1:8" ht="20.25" customHeight="1">
      <c r="A2130" s="215">
        <v>238</v>
      </c>
      <c r="B2130" s="6" t="s">
        <v>78</v>
      </c>
      <c r="C2130" s="49"/>
      <c r="D2130" s="9"/>
      <c r="E2130" s="53"/>
      <c r="F2130" s="107"/>
      <c r="G2130" s="107"/>
      <c r="H2130" s="210"/>
    </row>
    <row r="2131" spans="1:8" ht="20.25" customHeight="1">
      <c r="A2131" s="444">
        <f t="shared" ref="A2131" si="201">A2130+0.01</f>
        <v>238.01</v>
      </c>
      <c r="B2131" s="457" t="s">
        <v>79</v>
      </c>
      <c r="C2131" s="434">
        <v>20.154600000000002</v>
      </c>
      <c r="D2131" s="451" t="s">
        <v>61</v>
      </c>
      <c r="E2131" s="53"/>
      <c r="F2131" s="31"/>
      <c r="G2131" s="31"/>
      <c r="H2131" s="210"/>
    </row>
    <row r="2132" spans="1:8" ht="20.25" customHeight="1">
      <c r="A2132" s="228"/>
      <c r="B2132" s="88" t="s">
        <v>420</v>
      </c>
      <c r="C2132" s="88"/>
      <c r="D2132" s="88"/>
      <c r="E2132" s="88"/>
      <c r="F2132" s="226"/>
      <c r="G2132" s="101"/>
      <c r="H2132" s="217"/>
    </row>
    <row r="2133" spans="1:8" ht="20.25" customHeight="1">
      <c r="A2133" s="215">
        <v>239</v>
      </c>
      <c r="B2133" s="6" t="s">
        <v>82</v>
      </c>
      <c r="C2133" s="49"/>
      <c r="D2133" s="9"/>
      <c r="E2133" s="53"/>
      <c r="F2133" s="107"/>
      <c r="G2133" s="107"/>
      <c r="H2133" s="210"/>
    </row>
    <row r="2134" spans="1:8" ht="20.25" customHeight="1">
      <c r="A2134" s="216">
        <f t="shared" ref="A2134:A2138" si="202">A2133+0.01</f>
        <v>239.01</v>
      </c>
      <c r="B2134" s="7" t="s">
        <v>83</v>
      </c>
      <c r="C2134" s="49">
        <v>1467.6874640000001</v>
      </c>
      <c r="D2134" s="9" t="s">
        <v>11</v>
      </c>
      <c r="E2134" s="148"/>
      <c r="F2134" s="31"/>
      <c r="G2134" s="31"/>
      <c r="H2134" s="210"/>
    </row>
    <row r="2135" spans="1:8" ht="20.25" customHeight="1">
      <c r="A2135" s="444">
        <f t="shared" si="202"/>
        <v>239.01999999999998</v>
      </c>
      <c r="B2135" s="457" t="s">
        <v>84</v>
      </c>
      <c r="C2135" s="434">
        <v>1411.7940800000001</v>
      </c>
      <c r="D2135" s="451" t="s">
        <v>11</v>
      </c>
      <c r="E2135" s="148"/>
      <c r="F2135" s="31"/>
      <c r="G2135" s="31"/>
      <c r="H2135" s="210"/>
    </row>
    <row r="2136" spans="1:8" ht="20.25" customHeight="1">
      <c r="A2136" s="216">
        <f t="shared" si="202"/>
        <v>239.02999999999997</v>
      </c>
      <c r="B2136" s="7" t="s">
        <v>85</v>
      </c>
      <c r="C2136" s="49">
        <v>55.893384000000012</v>
      </c>
      <c r="D2136" s="9" t="s">
        <v>11</v>
      </c>
      <c r="E2136" s="148"/>
      <c r="F2136" s="31"/>
      <c r="G2136" s="31"/>
      <c r="H2136" s="210"/>
    </row>
    <row r="2137" spans="1:8" ht="20.25" customHeight="1">
      <c r="A2137" s="216">
        <f t="shared" si="202"/>
        <v>239.03999999999996</v>
      </c>
      <c r="B2137" s="7" t="s">
        <v>86</v>
      </c>
      <c r="C2137" s="49">
        <v>1.1000000000000001</v>
      </c>
      <c r="D2137" s="9" t="s">
        <v>11</v>
      </c>
      <c r="E2137" s="148"/>
      <c r="F2137" s="31"/>
      <c r="G2137" s="31"/>
      <c r="H2137" s="210"/>
    </row>
    <row r="2138" spans="1:8" ht="20.25" customHeight="1">
      <c r="A2138" s="216">
        <f t="shared" si="202"/>
        <v>239.04999999999995</v>
      </c>
      <c r="B2138" s="7" t="s">
        <v>1062</v>
      </c>
      <c r="C2138" s="49">
        <v>246.52</v>
      </c>
      <c r="D2138" s="9" t="s">
        <v>11</v>
      </c>
      <c r="E2138" s="148"/>
      <c r="F2138" s="31"/>
      <c r="G2138" s="31"/>
      <c r="H2138" s="210"/>
    </row>
    <row r="2139" spans="1:8" ht="20.25" customHeight="1">
      <c r="A2139" s="228"/>
      <c r="B2139" s="88" t="s">
        <v>420</v>
      </c>
      <c r="C2139" s="88"/>
      <c r="D2139" s="88"/>
      <c r="E2139" s="88"/>
      <c r="F2139" s="226"/>
      <c r="G2139" s="101"/>
      <c r="H2139" s="217"/>
    </row>
    <row r="2140" spans="1:8" ht="20.25" customHeight="1">
      <c r="A2140" s="215">
        <v>240</v>
      </c>
      <c r="B2140" s="6" t="s">
        <v>87</v>
      </c>
      <c r="C2140" s="49"/>
      <c r="D2140" s="9"/>
      <c r="E2140" s="53"/>
      <c r="F2140" s="107"/>
      <c r="G2140" s="107"/>
      <c r="H2140" s="210"/>
    </row>
    <row r="2141" spans="1:8" ht="20.25" customHeight="1">
      <c r="A2141" s="216">
        <f t="shared" ref="A2141:A2143" si="203">A2140+0.01</f>
        <v>240.01</v>
      </c>
      <c r="B2141" s="7" t="s">
        <v>893</v>
      </c>
      <c r="C2141" s="49">
        <v>6.0974000000000004</v>
      </c>
      <c r="D2141" s="9" t="s">
        <v>11</v>
      </c>
      <c r="E2141" s="148"/>
      <c r="F2141" s="31"/>
      <c r="G2141" s="31"/>
      <c r="H2141" s="210"/>
    </row>
    <row r="2142" spans="1:8" ht="20.25" customHeight="1">
      <c r="A2142" s="216">
        <f t="shared" si="203"/>
        <v>240.01999999999998</v>
      </c>
      <c r="B2142" s="7" t="s">
        <v>94</v>
      </c>
      <c r="C2142" s="49">
        <v>6.0273000000000003</v>
      </c>
      <c r="D2142" s="9" t="s">
        <v>91</v>
      </c>
      <c r="E2142" s="148"/>
      <c r="F2142" s="31"/>
      <c r="G2142" s="31"/>
      <c r="H2142" s="210"/>
    </row>
    <row r="2143" spans="1:8" ht="20.25" customHeight="1">
      <c r="A2143" s="216">
        <f t="shared" si="203"/>
        <v>240.02999999999997</v>
      </c>
      <c r="B2143" s="7" t="s">
        <v>894</v>
      </c>
      <c r="C2143" s="49">
        <v>8.68</v>
      </c>
      <c r="D2143" s="9" t="s">
        <v>91</v>
      </c>
      <c r="E2143" s="148"/>
      <c r="F2143" s="31"/>
      <c r="G2143" s="31"/>
      <c r="H2143" s="210"/>
    </row>
    <row r="2144" spans="1:8" ht="20.25" customHeight="1">
      <c r="A2144" s="228"/>
      <c r="B2144" s="88" t="s">
        <v>420</v>
      </c>
      <c r="C2144" s="88"/>
      <c r="D2144" s="88"/>
      <c r="E2144" s="88"/>
      <c r="F2144" s="226"/>
      <c r="G2144" s="101"/>
      <c r="H2144" s="217"/>
    </row>
    <row r="2145" spans="1:8" ht="20.25" customHeight="1">
      <c r="A2145" s="215">
        <v>241</v>
      </c>
      <c r="B2145" s="6" t="s">
        <v>95</v>
      </c>
      <c r="C2145" s="49"/>
      <c r="D2145" s="9"/>
      <c r="E2145" s="53"/>
      <c r="F2145" s="107"/>
      <c r="G2145" s="107"/>
      <c r="H2145" s="210"/>
    </row>
    <row r="2146" spans="1:8" ht="20.25" customHeight="1">
      <c r="A2146" s="216">
        <f t="shared" ref="A2146:A2154" si="204">A2145+0.01</f>
        <v>241.01</v>
      </c>
      <c r="B2146" s="7" t="s">
        <v>96</v>
      </c>
      <c r="C2146" s="49">
        <v>2.5796924999999997</v>
      </c>
      <c r="D2146" s="9" t="s">
        <v>38</v>
      </c>
      <c r="E2146" s="148"/>
      <c r="F2146" s="31"/>
      <c r="G2146" s="31"/>
      <c r="H2146" s="210"/>
    </row>
    <row r="2147" spans="1:8" ht="20.25" customHeight="1">
      <c r="A2147" s="216">
        <f t="shared" si="204"/>
        <v>241.01999999999998</v>
      </c>
      <c r="B2147" s="7" t="s">
        <v>19</v>
      </c>
      <c r="C2147" s="49">
        <v>4.1387267200000002</v>
      </c>
      <c r="D2147" s="9" t="s">
        <v>38</v>
      </c>
      <c r="E2147" s="148"/>
      <c r="F2147" s="31"/>
      <c r="G2147" s="31"/>
      <c r="H2147" s="210"/>
    </row>
    <row r="2148" spans="1:8" ht="20.25" customHeight="1">
      <c r="A2148" s="216">
        <f t="shared" si="204"/>
        <v>241.02999999999997</v>
      </c>
      <c r="B2148" s="7" t="s">
        <v>97</v>
      </c>
      <c r="C2148" s="49">
        <v>1.2898462499999999</v>
      </c>
      <c r="D2148" s="9" t="s">
        <v>38</v>
      </c>
      <c r="E2148" s="148"/>
      <c r="F2148" s="31"/>
      <c r="G2148" s="31"/>
      <c r="H2148" s="210"/>
    </row>
    <row r="2149" spans="1:8" ht="20.25" customHeight="1">
      <c r="A2149" s="216">
        <f t="shared" si="204"/>
        <v>241.03999999999996</v>
      </c>
      <c r="B2149" s="7" t="s">
        <v>98</v>
      </c>
      <c r="C2149" s="49">
        <v>8.3722399999999997</v>
      </c>
      <c r="D2149" s="9" t="s">
        <v>11</v>
      </c>
      <c r="E2149" s="148"/>
      <c r="F2149" s="31"/>
      <c r="G2149" s="31"/>
      <c r="H2149" s="210"/>
    </row>
    <row r="2150" spans="1:8" ht="20.25" customHeight="1">
      <c r="A2150" s="216">
        <f t="shared" si="204"/>
        <v>241.04999999999995</v>
      </c>
      <c r="B2150" s="7" t="s">
        <v>99</v>
      </c>
      <c r="C2150" s="49">
        <v>7.2773999999999992</v>
      </c>
      <c r="D2150" s="9" t="s">
        <v>11</v>
      </c>
      <c r="E2150" s="148"/>
      <c r="F2150" s="31"/>
      <c r="G2150" s="31"/>
      <c r="H2150" s="210"/>
    </row>
    <row r="2151" spans="1:8" ht="30">
      <c r="A2151" s="216">
        <f t="shared" si="204"/>
        <v>241.05999999999995</v>
      </c>
      <c r="B2151" s="7" t="s">
        <v>100</v>
      </c>
      <c r="C2151" s="49">
        <v>14.138850000000001</v>
      </c>
      <c r="D2151" s="9" t="s">
        <v>11</v>
      </c>
      <c r="E2151" s="148"/>
      <c r="F2151" s="31"/>
      <c r="G2151" s="31"/>
      <c r="H2151" s="210"/>
    </row>
    <row r="2152" spans="1:8" ht="20.25" customHeight="1">
      <c r="A2152" s="216">
        <f t="shared" si="204"/>
        <v>241.06999999999994</v>
      </c>
      <c r="B2152" s="7" t="s">
        <v>101</v>
      </c>
      <c r="C2152" s="49">
        <v>15.04</v>
      </c>
      <c r="D2152" s="9" t="s">
        <v>11</v>
      </c>
      <c r="E2152" s="148"/>
      <c r="F2152" s="31"/>
      <c r="G2152" s="31"/>
      <c r="H2152" s="210"/>
    </row>
    <row r="2153" spans="1:8" ht="20.25" customHeight="1">
      <c r="A2153" s="216">
        <f t="shared" si="204"/>
        <v>241.07999999999993</v>
      </c>
      <c r="B2153" s="7" t="s">
        <v>102</v>
      </c>
      <c r="C2153" s="49">
        <v>1</v>
      </c>
      <c r="D2153" s="9" t="s">
        <v>103</v>
      </c>
      <c r="E2153" s="148"/>
      <c r="F2153" s="31"/>
      <c r="G2153" s="31"/>
      <c r="H2153" s="210"/>
    </row>
    <row r="2154" spans="1:8" ht="20.25" customHeight="1">
      <c r="A2154" s="216">
        <f t="shared" si="204"/>
        <v>241.08999999999992</v>
      </c>
      <c r="B2154" s="7" t="s">
        <v>104</v>
      </c>
      <c r="C2154" s="49">
        <v>17.529</v>
      </c>
      <c r="D2154" s="9" t="s">
        <v>91</v>
      </c>
      <c r="E2154" s="148"/>
      <c r="F2154" s="31"/>
      <c r="G2154" s="31"/>
      <c r="H2154" s="210"/>
    </row>
    <row r="2155" spans="1:8" ht="20.25" customHeight="1">
      <c r="A2155" s="228"/>
      <c r="B2155" s="88" t="s">
        <v>420</v>
      </c>
      <c r="C2155" s="88"/>
      <c r="D2155" s="88"/>
      <c r="E2155" s="88"/>
      <c r="F2155" s="226"/>
      <c r="G2155" s="101"/>
      <c r="H2155" s="217"/>
    </row>
    <row r="2156" spans="1:8" ht="20.25" customHeight="1">
      <c r="A2156" s="231"/>
      <c r="B2156" s="7"/>
      <c r="C2156" s="49"/>
      <c r="D2156" s="9"/>
      <c r="E2156" s="53"/>
      <c r="F2156" s="107"/>
      <c r="G2156" s="107"/>
      <c r="H2156" s="210"/>
    </row>
    <row r="2157" spans="1:8" ht="20.25" customHeight="1">
      <c r="A2157" s="225"/>
      <c r="B2157" s="18" t="s">
        <v>688</v>
      </c>
      <c r="C2157" s="18"/>
      <c r="D2157" s="18"/>
      <c r="E2157" s="18"/>
      <c r="F2157" s="226"/>
      <c r="G2157" s="101"/>
      <c r="H2157" s="210"/>
    </row>
    <row r="2158" spans="1:8" ht="20.25" customHeight="1">
      <c r="A2158" s="237"/>
      <c r="B2158" s="18"/>
      <c r="C2158" s="18"/>
      <c r="D2158" s="18"/>
      <c r="E2158" s="18"/>
      <c r="F2158" s="101"/>
      <c r="G2158" s="101"/>
      <c r="H2158" s="210"/>
    </row>
    <row r="2159" spans="1:8" ht="20.25" customHeight="1">
      <c r="A2159" s="231"/>
      <c r="B2159" s="6" t="s">
        <v>243</v>
      </c>
      <c r="C2159" s="49" t="s">
        <v>15</v>
      </c>
      <c r="D2159" s="9" t="s">
        <v>15</v>
      </c>
      <c r="E2159" s="53"/>
      <c r="F2159" s="107"/>
      <c r="G2159" s="107"/>
      <c r="H2159" s="210"/>
    </row>
    <row r="2160" spans="1:8" ht="20.25" customHeight="1">
      <c r="A2160" s="215">
        <v>242</v>
      </c>
      <c r="B2160" s="6" t="s">
        <v>440</v>
      </c>
      <c r="C2160" s="49"/>
      <c r="D2160" s="9" t="s">
        <v>15</v>
      </c>
      <c r="E2160" s="53"/>
      <c r="F2160" s="107"/>
      <c r="G2160" s="107"/>
      <c r="H2160" s="210"/>
    </row>
    <row r="2161" spans="1:8" ht="20.25" customHeight="1">
      <c r="A2161" s="216">
        <f t="shared" ref="A2161:A2169" si="205">A2160+0.01</f>
        <v>242.01</v>
      </c>
      <c r="B2161" s="7" t="s">
        <v>880</v>
      </c>
      <c r="C2161" s="49">
        <v>7.8879999999999999</v>
      </c>
      <c r="D2161" s="9" t="s">
        <v>23</v>
      </c>
      <c r="E2161" s="53"/>
      <c r="F2161" s="31"/>
      <c r="G2161" s="31"/>
      <c r="H2161" s="210"/>
    </row>
    <row r="2162" spans="1:8" ht="20.25" customHeight="1">
      <c r="A2162" s="216">
        <f t="shared" si="205"/>
        <v>242.01999999999998</v>
      </c>
      <c r="B2162" s="7" t="s">
        <v>881</v>
      </c>
      <c r="C2162" s="49">
        <v>0.81600000000000006</v>
      </c>
      <c r="D2162" s="9" t="s">
        <v>23</v>
      </c>
      <c r="E2162" s="53"/>
      <c r="F2162" s="31"/>
      <c r="G2162" s="31"/>
      <c r="H2162" s="210"/>
    </row>
    <row r="2163" spans="1:8" ht="20.25" customHeight="1">
      <c r="A2163" s="216">
        <f t="shared" si="205"/>
        <v>242.02999999999997</v>
      </c>
      <c r="B2163" s="7" t="s">
        <v>895</v>
      </c>
      <c r="C2163" s="49">
        <v>15.561600000000004</v>
      </c>
      <c r="D2163" s="9" t="s">
        <v>23</v>
      </c>
      <c r="E2163" s="53"/>
      <c r="F2163" s="31"/>
      <c r="G2163" s="31"/>
      <c r="H2163" s="210"/>
    </row>
    <row r="2164" spans="1:8" ht="20.25" customHeight="1">
      <c r="A2164" s="216">
        <f t="shared" si="205"/>
        <v>242.03999999999996</v>
      </c>
      <c r="B2164" s="7" t="s">
        <v>896</v>
      </c>
      <c r="C2164" s="49">
        <v>0.48880000000000007</v>
      </c>
      <c r="D2164" s="9" t="s">
        <v>23</v>
      </c>
      <c r="E2164" s="53"/>
      <c r="F2164" s="31"/>
      <c r="G2164" s="31"/>
      <c r="H2164" s="210"/>
    </row>
    <row r="2165" spans="1:8" ht="20.25" customHeight="1">
      <c r="A2165" s="216">
        <f t="shared" si="205"/>
        <v>242.04999999999995</v>
      </c>
      <c r="B2165" s="7" t="s">
        <v>897</v>
      </c>
      <c r="C2165" s="49">
        <v>0.38480000000000009</v>
      </c>
      <c r="D2165" s="9" t="s">
        <v>23</v>
      </c>
      <c r="E2165" s="53"/>
      <c r="F2165" s="31"/>
      <c r="G2165" s="31"/>
      <c r="H2165" s="210"/>
    </row>
    <row r="2166" spans="1:8" ht="20.25" customHeight="1">
      <c r="A2166" s="216">
        <f t="shared" si="205"/>
        <v>242.05999999999995</v>
      </c>
      <c r="B2166" s="7" t="s">
        <v>898</v>
      </c>
      <c r="C2166" s="49">
        <v>0.28080000000000005</v>
      </c>
      <c r="D2166" s="9" t="s">
        <v>23</v>
      </c>
      <c r="E2166" s="53"/>
      <c r="F2166" s="31"/>
      <c r="G2166" s="31"/>
      <c r="H2166" s="210"/>
    </row>
    <row r="2167" spans="1:8" ht="30">
      <c r="A2167" s="216">
        <f t="shared" si="205"/>
        <v>242.06999999999994</v>
      </c>
      <c r="B2167" s="7" t="s">
        <v>503</v>
      </c>
      <c r="C2167" s="49">
        <v>1.66</v>
      </c>
      <c r="D2167" s="9" t="s">
        <v>23</v>
      </c>
      <c r="E2167" s="53"/>
      <c r="F2167" s="31"/>
      <c r="G2167" s="31"/>
      <c r="H2167" s="210"/>
    </row>
    <row r="2168" spans="1:8" ht="20.25" customHeight="1">
      <c r="A2168" s="216">
        <f t="shared" si="205"/>
        <v>242.07999999999993</v>
      </c>
      <c r="B2168" s="7" t="s">
        <v>883</v>
      </c>
      <c r="C2168" s="49">
        <v>2.6720000000000002</v>
      </c>
      <c r="D2168" s="9" t="s">
        <v>38</v>
      </c>
      <c r="E2168" s="53"/>
      <c r="F2168" s="31"/>
      <c r="G2168" s="31"/>
      <c r="H2168" s="210"/>
    </row>
    <row r="2169" spans="1:8" ht="20.25" customHeight="1">
      <c r="A2169" s="216">
        <f t="shared" si="205"/>
        <v>242.08999999999992</v>
      </c>
      <c r="B2169" s="7" t="s">
        <v>884</v>
      </c>
      <c r="C2169" s="49">
        <v>55.075754999999994</v>
      </c>
      <c r="D2169" s="9" t="s">
        <v>23</v>
      </c>
      <c r="E2169" s="53"/>
      <c r="F2169" s="31"/>
      <c r="G2169" s="31"/>
      <c r="H2169" s="210"/>
    </row>
    <row r="2170" spans="1:8" ht="20.25" customHeight="1">
      <c r="A2170" s="228"/>
      <c r="B2170" s="88" t="s">
        <v>420</v>
      </c>
      <c r="C2170" s="88"/>
      <c r="D2170" s="88"/>
      <c r="E2170" s="88"/>
      <c r="F2170" s="226"/>
      <c r="G2170" s="101"/>
      <c r="H2170" s="217"/>
    </row>
    <row r="2171" spans="1:8" ht="20.25" customHeight="1">
      <c r="A2171" s="215">
        <v>243</v>
      </c>
      <c r="B2171" s="6" t="s">
        <v>60</v>
      </c>
      <c r="C2171" s="49"/>
      <c r="D2171" s="9"/>
      <c r="E2171" s="53"/>
      <c r="F2171" s="107"/>
      <c r="G2171" s="107"/>
      <c r="H2171" s="210"/>
    </row>
    <row r="2172" spans="1:8" ht="30">
      <c r="A2172" s="216">
        <f t="shared" ref="A2172:A2174" si="206">A2171+0.01</f>
        <v>243.01</v>
      </c>
      <c r="B2172" s="7" t="s">
        <v>1444</v>
      </c>
      <c r="C2172" s="49">
        <v>478.3</v>
      </c>
      <c r="D2172" s="9" t="s">
        <v>11</v>
      </c>
      <c r="E2172" s="53"/>
      <c r="F2172" s="31"/>
      <c r="G2172" s="31"/>
      <c r="H2172" s="210"/>
    </row>
    <row r="2173" spans="1:8" ht="30">
      <c r="A2173" s="216">
        <f t="shared" si="206"/>
        <v>243.01999999999998</v>
      </c>
      <c r="B2173" s="7" t="s">
        <v>1451</v>
      </c>
      <c r="C2173" s="49">
        <v>27.648000000000003</v>
      </c>
      <c r="D2173" s="9" t="s">
        <v>11</v>
      </c>
      <c r="E2173" s="53"/>
      <c r="F2173" s="31"/>
      <c r="G2173" s="31"/>
      <c r="H2173" s="210"/>
    </row>
    <row r="2174" spans="1:8" ht="30">
      <c r="A2174" s="216">
        <f t="shared" si="206"/>
        <v>243.02999999999997</v>
      </c>
      <c r="B2174" s="7" t="s">
        <v>1445</v>
      </c>
      <c r="C2174" s="49">
        <v>92.927999999999997</v>
      </c>
      <c r="D2174" s="9" t="s">
        <v>11</v>
      </c>
      <c r="E2174" s="53"/>
      <c r="F2174" s="31"/>
      <c r="G2174" s="31"/>
      <c r="H2174" s="210"/>
    </row>
    <row r="2175" spans="1:8" ht="20.25" customHeight="1">
      <c r="A2175" s="228"/>
      <c r="B2175" s="88" t="s">
        <v>420</v>
      </c>
      <c r="C2175" s="88"/>
      <c r="D2175" s="88"/>
      <c r="E2175" s="88"/>
      <c r="F2175" s="226"/>
      <c r="G2175" s="101"/>
      <c r="H2175" s="217"/>
    </row>
    <row r="2176" spans="1:8" ht="20.25" customHeight="1">
      <c r="A2176" s="215">
        <v>244</v>
      </c>
      <c r="B2176" s="6" t="s">
        <v>469</v>
      </c>
      <c r="C2176" s="49"/>
      <c r="D2176" s="9"/>
      <c r="E2176" s="53"/>
      <c r="F2176" s="107"/>
      <c r="G2176" s="107"/>
      <c r="H2176" s="210"/>
    </row>
    <row r="2177" spans="1:8" ht="20.25" customHeight="1">
      <c r="A2177" s="216">
        <f t="shared" ref="A2177:A2182" si="207">A2176+0.01</f>
        <v>244.01</v>
      </c>
      <c r="B2177" s="7" t="s">
        <v>885</v>
      </c>
      <c r="C2177" s="49">
        <v>225.40538400000003</v>
      </c>
      <c r="D2177" s="9" t="s">
        <v>61</v>
      </c>
      <c r="E2177" s="148"/>
      <c r="F2177" s="31"/>
      <c r="G2177" s="31"/>
      <c r="H2177" s="210"/>
    </row>
    <row r="2178" spans="1:8" ht="20.25" customHeight="1">
      <c r="A2178" s="216">
        <f t="shared" si="207"/>
        <v>244.01999999999998</v>
      </c>
      <c r="B2178" s="7" t="s">
        <v>64</v>
      </c>
      <c r="C2178" s="49">
        <v>797.40544000000011</v>
      </c>
      <c r="D2178" s="9" t="s">
        <v>61</v>
      </c>
      <c r="E2178" s="148"/>
      <c r="F2178" s="31"/>
      <c r="G2178" s="31"/>
      <c r="H2178" s="210"/>
    </row>
    <row r="2179" spans="1:8" ht="20.25" customHeight="1">
      <c r="A2179" s="216">
        <f t="shared" si="207"/>
        <v>244.02999999999997</v>
      </c>
      <c r="B2179" s="7" t="s">
        <v>66</v>
      </c>
      <c r="C2179" s="49">
        <v>225.40538400000003</v>
      </c>
      <c r="D2179" s="9" t="s">
        <v>61</v>
      </c>
      <c r="E2179" s="148"/>
      <c r="F2179" s="31"/>
      <c r="G2179" s="31"/>
      <c r="H2179" s="210"/>
    </row>
    <row r="2180" spans="1:8" ht="20.25" customHeight="1" thickBot="1">
      <c r="A2180" s="260">
        <f t="shared" si="207"/>
        <v>244.03999999999996</v>
      </c>
      <c r="B2180" s="336" t="s">
        <v>299</v>
      </c>
      <c r="C2180" s="263">
        <v>285.02859999999998</v>
      </c>
      <c r="D2180" s="279" t="s">
        <v>11</v>
      </c>
      <c r="E2180" s="376"/>
      <c r="F2180" s="265"/>
      <c r="G2180" s="265"/>
      <c r="H2180" s="266"/>
    </row>
    <row r="2181" spans="1:8" ht="20.25" customHeight="1">
      <c r="A2181" s="267">
        <f t="shared" si="207"/>
        <v>244.04999999999995</v>
      </c>
      <c r="B2181" s="375" t="s">
        <v>1064</v>
      </c>
      <c r="C2181" s="270">
        <v>245.66</v>
      </c>
      <c r="D2181" s="285" t="s">
        <v>11</v>
      </c>
      <c r="E2181" s="377"/>
      <c r="F2181" s="272"/>
      <c r="G2181" s="272"/>
      <c r="H2181" s="273"/>
    </row>
    <row r="2182" spans="1:8" ht="20.25" customHeight="1">
      <c r="A2182" s="216">
        <f t="shared" si="207"/>
        <v>244.05999999999995</v>
      </c>
      <c r="B2182" s="7" t="s">
        <v>67</v>
      </c>
      <c r="C2182" s="49">
        <v>134.32</v>
      </c>
      <c r="D2182" s="9" t="s">
        <v>68</v>
      </c>
      <c r="E2182" s="148"/>
      <c r="F2182" s="31"/>
      <c r="G2182" s="31"/>
      <c r="H2182" s="210"/>
    </row>
    <row r="2183" spans="1:8" ht="20.25" customHeight="1">
      <c r="A2183" s="228"/>
      <c r="B2183" s="88" t="s">
        <v>420</v>
      </c>
      <c r="C2183" s="88"/>
      <c r="D2183" s="88"/>
      <c r="E2183" s="88"/>
      <c r="F2183" s="226"/>
      <c r="G2183" s="101"/>
      <c r="H2183" s="217"/>
    </row>
    <row r="2184" spans="1:8" ht="20.25" customHeight="1">
      <c r="A2184" s="215">
        <v>245</v>
      </c>
      <c r="B2184" s="6" t="s">
        <v>470</v>
      </c>
      <c r="C2184" s="49"/>
      <c r="D2184" s="9"/>
      <c r="E2184" s="53"/>
      <c r="F2184" s="107"/>
      <c r="G2184" s="107"/>
      <c r="H2184" s="210"/>
    </row>
    <row r="2185" spans="1:8" ht="20.25" customHeight="1">
      <c r="A2185" s="444">
        <f t="shared" ref="A2185:A2188" si="208">A2184+0.01</f>
        <v>245.01</v>
      </c>
      <c r="B2185" s="457" t="s">
        <v>886</v>
      </c>
      <c r="C2185" s="434">
        <v>205.83319999999998</v>
      </c>
      <c r="D2185" s="451" t="s">
        <v>61</v>
      </c>
      <c r="E2185" s="148"/>
      <c r="F2185" s="31"/>
      <c r="G2185" s="31"/>
      <c r="H2185" s="210"/>
    </row>
    <row r="2186" spans="1:8" ht="20.25" customHeight="1">
      <c r="A2186" s="444">
        <f t="shared" si="208"/>
        <v>245.01999999999998</v>
      </c>
      <c r="B2186" s="457" t="s">
        <v>1446</v>
      </c>
      <c r="C2186" s="434">
        <v>107.37569999999999</v>
      </c>
      <c r="D2186" s="451" t="s">
        <v>91</v>
      </c>
      <c r="E2186" s="148"/>
      <c r="F2186" s="31"/>
      <c r="G2186" s="31"/>
      <c r="H2186" s="210"/>
    </row>
    <row r="2187" spans="1:8" ht="45">
      <c r="A2187" s="444">
        <f t="shared" si="208"/>
        <v>245.02999999999997</v>
      </c>
      <c r="B2187" s="457" t="s">
        <v>1143</v>
      </c>
      <c r="C2187" s="434">
        <v>75.498400000000004</v>
      </c>
      <c r="D2187" s="451" t="s">
        <v>11</v>
      </c>
      <c r="E2187" s="148"/>
      <c r="F2187" s="31"/>
      <c r="G2187" s="31"/>
      <c r="H2187" s="210"/>
    </row>
    <row r="2188" spans="1:8" ht="30">
      <c r="A2188" s="443">
        <f t="shared" si="208"/>
        <v>245.03999999999996</v>
      </c>
      <c r="B2188" s="456" t="s">
        <v>1144</v>
      </c>
      <c r="C2188" s="426">
        <v>149.6164</v>
      </c>
      <c r="D2188" s="452" t="s">
        <v>91</v>
      </c>
      <c r="E2188" s="148"/>
      <c r="F2188" s="31"/>
      <c r="G2188" s="31"/>
      <c r="H2188" s="210"/>
    </row>
    <row r="2189" spans="1:8" ht="20.25" customHeight="1">
      <c r="A2189" s="228"/>
      <c r="B2189" s="88" t="s">
        <v>420</v>
      </c>
      <c r="C2189" s="88"/>
      <c r="D2189" s="88"/>
      <c r="E2189" s="88"/>
      <c r="F2189" s="226"/>
      <c r="G2189" s="101"/>
      <c r="H2189" s="217"/>
    </row>
    <row r="2190" spans="1:8" ht="20.25" customHeight="1">
      <c r="A2190" s="215">
        <v>246</v>
      </c>
      <c r="B2190" s="6" t="s">
        <v>71</v>
      </c>
      <c r="C2190" s="49"/>
      <c r="D2190" s="9"/>
      <c r="E2190" s="53"/>
      <c r="F2190" s="107"/>
      <c r="G2190" s="107"/>
      <c r="H2190" s="210"/>
    </row>
    <row r="2191" spans="1:8" ht="20.25" customHeight="1">
      <c r="A2191" s="216">
        <f t="shared" ref="A2191" si="209">A2190+0.01</f>
        <v>246.01</v>
      </c>
      <c r="B2191" s="7" t="s">
        <v>889</v>
      </c>
      <c r="C2191" s="49">
        <v>314.19443999999999</v>
      </c>
      <c r="D2191" s="9" t="s">
        <v>61</v>
      </c>
      <c r="E2191" s="148"/>
      <c r="F2191" s="31"/>
      <c r="G2191" s="31"/>
      <c r="H2191" s="210"/>
    </row>
    <row r="2192" spans="1:8" ht="20.25" customHeight="1">
      <c r="A2192" s="228"/>
      <c r="B2192" s="88" t="s">
        <v>420</v>
      </c>
      <c r="C2192" s="88"/>
      <c r="D2192" s="88"/>
      <c r="E2192" s="88"/>
      <c r="F2192" s="226"/>
      <c r="G2192" s="101"/>
      <c r="H2192" s="217"/>
    </row>
    <row r="2193" spans="1:8" ht="20.25" customHeight="1">
      <c r="A2193" s="215">
        <v>247</v>
      </c>
      <c r="B2193" s="6" t="s">
        <v>890</v>
      </c>
      <c r="C2193" s="49"/>
      <c r="D2193" s="9"/>
      <c r="E2193" s="53"/>
      <c r="F2193" s="107"/>
      <c r="G2193" s="107"/>
      <c r="H2193" s="210"/>
    </row>
    <row r="2194" spans="1:8" ht="20.25" customHeight="1">
      <c r="A2194" s="216">
        <f t="shared" ref="A2194:A2196" si="210">A2193+0.01</f>
        <v>247.01</v>
      </c>
      <c r="B2194" s="7" t="s">
        <v>891</v>
      </c>
      <c r="C2194" s="49">
        <v>12</v>
      </c>
      <c r="D2194" s="9" t="s">
        <v>904</v>
      </c>
      <c r="E2194" s="148"/>
      <c r="F2194" s="31"/>
      <c r="G2194" s="31"/>
      <c r="H2194" s="210"/>
    </row>
    <row r="2195" spans="1:8" ht="20.25" customHeight="1">
      <c r="A2195" s="216">
        <f t="shared" si="210"/>
        <v>247.01999999999998</v>
      </c>
      <c r="B2195" s="7" t="s">
        <v>1065</v>
      </c>
      <c r="C2195" s="49">
        <v>1</v>
      </c>
      <c r="D2195" s="9" t="s">
        <v>904</v>
      </c>
      <c r="E2195" s="148"/>
      <c r="F2195" s="31"/>
      <c r="G2195" s="31"/>
      <c r="H2195" s="210"/>
    </row>
    <row r="2196" spans="1:8" ht="20.25" customHeight="1">
      <c r="A2196" s="216">
        <f t="shared" si="210"/>
        <v>247.02999999999997</v>
      </c>
      <c r="B2196" s="7" t="s">
        <v>1061</v>
      </c>
      <c r="C2196" s="49">
        <v>246.52416000000002</v>
      </c>
      <c r="D2196" s="9" t="s">
        <v>11</v>
      </c>
      <c r="E2196" s="53"/>
      <c r="F2196" s="31"/>
      <c r="G2196" s="158"/>
      <c r="H2196" s="210"/>
    </row>
    <row r="2197" spans="1:8" ht="20.25" customHeight="1">
      <c r="A2197" s="228"/>
      <c r="B2197" s="88" t="s">
        <v>420</v>
      </c>
      <c r="C2197" s="88"/>
      <c r="D2197" s="88"/>
      <c r="E2197" s="88"/>
      <c r="F2197" s="226"/>
      <c r="G2197" s="101"/>
      <c r="H2197" s="217"/>
    </row>
    <row r="2198" spans="1:8" ht="20.25" customHeight="1">
      <c r="A2198" s="215">
        <v>248</v>
      </c>
      <c r="B2198" s="6" t="s">
        <v>78</v>
      </c>
      <c r="C2198" s="49"/>
      <c r="D2198" s="9"/>
      <c r="E2198" s="53"/>
      <c r="F2198" s="107"/>
      <c r="G2198" s="107"/>
      <c r="H2198" s="210"/>
    </row>
    <row r="2199" spans="1:8" ht="20.25" customHeight="1">
      <c r="A2199" s="444">
        <f t="shared" ref="A2199" si="211">A2198+0.01</f>
        <v>248.01</v>
      </c>
      <c r="B2199" s="457" t="s">
        <v>79</v>
      </c>
      <c r="C2199" s="434">
        <v>22</v>
      </c>
      <c r="D2199" s="451" t="s">
        <v>61</v>
      </c>
      <c r="E2199" s="148"/>
      <c r="F2199" s="31"/>
      <c r="G2199" s="31"/>
      <c r="H2199" s="210"/>
    </row>
    <row r="2200" spans="1:8" ht="20.25" customHeight="1">
      <c r="A2200" s="228"/>
      <c r="B2200" s="88" t="s">
        <v>420</v>
      </c>
      <c r="C2200" s="88"/>
      <c r="D2200" s="88"/>
      <c r="E2200" s="88"/>
      <c r="F2200" s="226"/>
      <c r="G2200" s="101"/>
      <c r="H2200" s="217"/>
    </row>
    <row r="2201" spans="1:8" ht="20.25" customHeight="1">
      <c r="A2201" s="215">
        <v>249</v>
      </c>
      <c r="B2201" s="6" t="s">
        <v>82</v>
      </c>
      <c r="C2201" s="49"/>
      <c r="D2201" s="9"/>
      <c r="E2201" s="53"/>
      <c r="F2201" s="107"/>
      <c r="G2201" s="107"/>
      <c r="H2201" s="210"/>
    </row>
    <row r="2202" spans="1:8" ht="20.25" customHeight="1">
      <c r="A2202" s="216">
        <f t="shared" ref="A2202:A2204" si="212">A2201+0.01</f>
        <v>249.01</v>
      </c>
      <c r="B2202" s="7" t="s">
        <v>83</v>
      </c>
      <c r="C2202" s="49">
        <v>1022.8108240000001</v>
      </c>
      <c r="D2202" s="9" t="s">
        <v>11</v>
      </c>
      <c r="E2202" s="148"/>
      <c r="F2202" s="31"/>
      <c r="G2202" s="31"/>
      <c r="H2202" s="210"/>
    </row>
    <row r="2203" spans="1:8" ht="20.25" customHeight="1">
      <c r="A2203" s="444">
        <f t="shared" si="212"/>
        <v>249.01999999999998</v>
      </c>
      <c r="B2203" s="457" t="s">
        <v>84</v>
      </c>
      <c r="C2203" s="434">
        <v>1304.1424240000001</v>
      </c>
      <c r="D2203" s="451" t="s">
        <v>11</v>
      </c>
      <c r="E2203" s="148"/>
      <c r="F2203" s="31"/>
      <c r="G2203" s="31"/>
      <c r="H2203" s="210"/>
    </row>
    <row r="2204" spans="1:8" ht="20.25" customHeight="1">
      <c r="A2204" s="216">
        <f t="shared" si="212"/>
        <v>249.02999999999997</v>
      </c>
      <c r="B2204" s="7" t="s">
        <v>1066</v>
      </c>
      <c r="C2204" s="49">
        <v>246.52416000000002</v>
      </c>
      <c r="D2204" s="9" t="s">
        <v>11</v>
      </c>
      <c r="E2204" s="148"/>
      <c r="F2204" s="31"/>
      <c r="G2204" s="31"/>
      <c r="H2204" s="210"/>
    </row>
    <row r="2205" spans="1:8" ht="20.25" customHeight="1">
      <c r="A2205" s="228"/>
      <c r="B2205" s="88" t="s">
        <v>420</v>
      </c>
      <c r="C2205" s="88"/>
      <c r="D2205" s="88"/>
      <c r="E2205" s="88"/>
      <c r="F2205" s="226"/>
      <c r="G2205" s="101"/>
      <c r="H2205" s="217"/>
    </row>
    <row r="2206" spans="1:8" ht="20.25" customHeight="1">
      <c r="A2206" s="215">
        <v>250</v>
      </c>
      <c r="B2206" s="6" t="s">
        <v>87</v>
      </c>
      <c r="C2206" s="49"/>
      <c r="D2206" s="9"/>
      <c r="E2206" s="53"/>
      <c r="F2206" s="107"/>
      <c r="G2206" s="107"/>
      <c r="H2206" s="210"/>
    </row>
    <row r="2207" spans="1:8" ht="20.25" customHeight="1">
      <c r="A2207" s="216">
        <f t="shared" ref="A2207" si="213">A2206+0.01</f>
        <v>250.01</v>
      </c>
      <c r="B2207" s="7" t="s">
        <v>893</v>
      </c>
      <c r="C2207" s="49">
        <v>3.9064000000000001</v>
      </c>
      <c r="D2207" s="9" t="s">
        <v>11</v>
      </c>
      <c r="E2207" s="148"/>
      <c r="F2207" s="31"/>
      <c r="G2207" s="31"/>
      <c r="H2207" s="210"/>
    </row>
    <row r="2208" spans="1:8" ht="20.25" customHeight="1">
      <c r="A2208" s="228"/>
      <c r="B2208" s="88" t="s">
        <v>420</v>
      </c>
      <c r="C2208" s="88"/>
      <c r="D2208" s="88"/>
      <c r="E2208" s="88"/>
      <c r="F2208" s="226"/>
      <c r="G2208" s="101"/>
      <c r="H2208" s="217"/>
    </row>
    <row r="2209" spans="1:8" ht="20.25" customHeight="1">
      <c r="A2209" s="229"/>
      <c r="B2209" s="133"/>
      <c r="C2209" s="133"/>
      <c r="D2209" s="133"/>
      <c r="E2209" s="133"/>
      <c r="F2209" s="101"/>
      <c r="G2209" s="101"/>
      <c r="H2209" s="217"/>
    </row>
    <row r="2210" spans="1:8" ht="20.25" customHeight="1">
      <c r="A2210" s="225"/>
      <c r="B2210" s="18" t="s">
        <v>691</v>
      </c>
      <c r="C2210" s="18"/>
      <c r="D2210" s="18"/>
      <c r="E2210" s="18"/>
      <c r="F2210" s="226"/>
      <c r="G2210" s="101"/>
      <c r="H2210" s="210"/>
    </row>
    <row r="2211" spans="1:8" ht="20.25" customHeight="1">
      <c r="A2211" s="237"/>
      <c r="B2211" s="18"/>
      <c r="C2211" s="18"/>
      <c r="D2211" s="18"/>
      <c r="E2211" s="18"/>
      <c r="F2211" s="101"/>
      <c r="G2211" s="101"/>
      <c r="H2211" s="210"/>
    </row>
    <row r="2212" spans="1:8" ht="20.25" customHeight="1">
      <c r="A2212" s="231"/>
      <c r="B2212" s="6" t="s">
        <v>899</v>
      </c>
      <c r="C2212" s="49"/>
      <c r="D2212" s="9" t="s">
        <v>15</v>
      </c>
      <c r="E2212" s="53"/>
      <c r="F2212" s="107"/>
      <c r="G2212" s="107"/>
      <c r="H2212" s="210"/>
    </row>
    <row r="2213" spans="1:8" ht="20.25" customHeight="1">
      <c r="A2213" s="215">
        <v>251</v>
      </c>
      <c r="B2213" s="6" t="s">
        <v>60</v>
      </c>
      <c r="C2213" s="49"/>
      <c r="D2213" s="9" t="s">
        <v>15</v>
      </c>
      <c r="E2213" s="53"/>
      <c r="F2213" s="107"/>
      <c r="G2213" s="107"/>
      <c r="H2213" s="210"/>
    </row>
    <row r="2214" spans="1:8" ht="20.25" customHeight="1">
      <c r="A2214" s="216">
        <f t="shared" ref="A2214" si="214">A2213+0.01</f>
        <v>251.01</v>
      </c>
      <c r="B2214" s="7" t="s">
        <v>113</v>
      </c>
      <c r="C2214" s="49">
        <v>43.9634</v>
      </c>
      <c r="D2214" s="9" t="s">
        <v>61</v>
      </c>
      <c r="E2214" s="53"/>
      <c r="F2214" s="31"/>
      <c r="G2214" s="31"/>
      <c r="H2214" s="210"/>
    </row>
    <row r="2215" spans="1:8" ht="20.25" customHeight="1">
      <c r="A2215" s="228"/>
      <c r="B2215" s="88" t="s">
        <v>420</v>
      </c>
      <c r="C2215" s="88"/>
      <c r="D2215" s="88"/>
      <c r="E2215" s="88"/>
      <c r="F2215" s="226"/>
      <c r="G2215" s="101"/>
      <c r="H2215" s="217"/>
    </row>
    <row r="2216" spans="1:8" ht="20.25" customHeight="1">
      <c r="A2216" s="215">
        <v>252</v>
      </c>
      <c r="B2216" s="6" t="s">
        <v>469</v>
      </c>
      <c r="C2216" s="49"/>
      <c r="D2216" s="9" t="s">
        <v>15</v>
      </c>
      <c r="E2216" s="53"/>
      <c r="F2216" s="107"/>
      <c r="G2216" s="107"/>
      <c r="H2216" s="210"/>
    </row>
    <row r="2217" spans="1:8" ht="20.25" customHeight="1">
      <c r="A2217" s="216">
        <f t="shared" ref="A2217:A2218" si="215">A2216+0.01</f>
        <v>252.01</v>
      </c>
      <c r="B2217" s="7" t="s">
        <v>114</v>
      </c>
      <c r="C2217" s="49">
        <v>101.11582</v>
      </c>
      <c r="D2217" s="9" t="s">
        <v>61</v>
      </c>
      <c r="E2217" s="53"/>
      <c r="F2217" s="31"/>
      <c r="G2217" s="31"/>
      <c r="H2217" s="210"/>
    </row>
    <row r="2218" spans="1:8" ht="20.25" customHeight="1">
      <c r="A2218" s="216">
        <f t="shared" si="215"/>
        <v>252.01999999999998</v>
      </c>
      <c r="B2218" s="7" t="s">
        <v>67</v>
      </c>
      <c r="C2218" s="49">
        <v>175.8536</v>
      </c>
      <c r="D2218" s="9" t="s">
        <v>68</v>
      </c>
      <c r="E2218" s="53"/>
      <c r="F2218" s="31"/>
      <c r="G2218" s="31"/>
      <c r="H2218" s="210"/>
    </row>
    <row r="2219" spans="1:8" ht="20.25" customHeight="1">
      <c r="A2219" s="228"/>
      <c r="B2219" s="88" t="s">
        <v>420</v>
      </c>
      <c r="C2219" s="88"/>
      <c r="D2219" s="88"/>
      <c r="E2219" s="88"/>
      <c r="F2219" s="226"/>
      <c r="G2219" s="101"/>
      <c r="H2219" s="217"/>
    </row>
    <row r="2220" spans="1:8" ht="20.25" customHeight="1">
      <c r="A2220" s="215">
        <v>253</v>
      </c>
      <c r="B2220" s="6" t="s">
        <v>82</v>
      </c>
      <c r="C2220" s="49"/>
      <c r="D2220" s="9" t="s">
        <v>15</v>
      </c>
      <c r="E2220" s="53"/>
      <c r="F2220" s="107"/>
      <c r="G2220" s="107"/>
      <c r="H2220" s="210"/>
    </row>
    <row r="2221" spans="1:8" ht="20.25" customHeight="1">
      <c r="A2221" s="216">
        <f t="shared" ref="A2221:A2222" si="216">A2220+0.01</f>
        <v>253.01</v>
      </c>
      <c r="B2221" s="7" t="s">
        <v>83</v>
      </c>
      <c r="C2221" s="49">
        <v>101.11582</v>
      </c>
      <c r="D2221" s="9" t="s">
        <v>11</v>
      </c>
      <c r="E2221" s="53"/>
      <c r="F2221" s="31"/>
      <c r="G2221" s="31"/>
      <c r="H2221" s="210"/>
    </row>
    <row r="2222" spans="1:8" ht="20.25" customHeight="1">
      <c r="A2222" s="216">
        <f t="shared" si="216"/>
        <v>253.01999999999998</v>
      </c>
      <c r="B2222" s="7" t="s">
        <v>85</v>
      </c>
      <c r="C2222" s="49">
        <v>101.11582</v>
      </c>
      <c r="D2222" s="9" t="s">
        <v>11</v>
      </c>
      <c r="E2222" s="53"/>
      <c r="F2222" s="31"/>
      <c r="G2222" s="31"/>
      <c r="H2222" s="210"/>
    </row>
    <row r="2223" spans="1:8" ht="20.25" customHeight="1">
      <c r="A2223" s="228"/>
      <c r="B2223" s="88" t="s">
        <v>420</v>
      </c>
      <c r="C2223" s="88"/>
      <c r="D2223" s="88"/>
      <c r="E2223" s="88"/>
      <c r="F2223" s="226"/>
      <c r="G2223" s="101"/>
      <c r="H2223" s="217"/>
    </row>
    <row r="2224" spans="1:8" ht="20.25" customHeight="1">
      <c r="A2224" s="215">
        <v>254</v>
      </c>
      <c r="B2224" s="6" t="s">
        <v>522</v>
      </c>
      <c r="C2224" s="49"/>
      <c r="D2224" s="9" t="s">
        <v>15</v>
      </c>
      <c r="E2224" s="53"/>
      <c r="F2224" s="107"/>
      <c r="G2224" s="107"/>
      <c r="H2224" s="210"/>
    </row>
    <row r="2225" spans="1:8" ht="20.25" customHeight="1">
      <c r="A2225" s="216">
        <f t="shared" ref="A2225:A2227" si="217">A2224+0.01</f>
        <v>254.01</v>
      </c>
      <c r="B2225" s="7" t="s">
        <v>105</v>
      </c>
      <c r="C2225" s="49">
        <v>316.17169999999999</v>
      </c>
      <c r="D2225" s="9" t="s">
        <v>11</v>
      </c>
      <c r="E2225" s="148"/>
      <c r="F2225" s="31"/>
      <c r="G2225" s="31"/>
      <c r="H2225" s="210"/>
    </row>
    <row r="2226" spans="1:8" ht="20.25" customHeight="1">
      <c r="A2226" s="216">
        <f t="shared" si="217"/>
        <v>254.01999999999998</v>
      </c>
      <c r="B2226" s="7" t="s">
        <v>106</v>
      </c>
      <c r="C2226" s="49">
        <v>87.9268</v>
      </c>
      <c r="D2226" s="9" t="s">
        <v>68</v>
      </c>
      <c r="E2226" s="148"/>
      <c r="F2226" s="31"/>
      <c r="G2226" s="31"/>
      <c r="H2226" s="210"/>
    </row>
    <row r="2227" spans="1:8" ht="30">
      <c r="A2227" s="216">
        <f t="shared" si="217"/>
        <v>254.02999999999997</v>
      </c>
      <c r="B2227" s="7" t="s">
        <v>107</v>
      </c>
      <c r="C2227" s="49">
        <v>316.17169999999999</v>
      </c>
      <c r="D2227" s="9" t="s">
        <v>11</v>
      </c>
      <c r="E2227" s="148"/>
      <c r="F2227" s="31"/>
      <c r="G2227" s="31"/>
      <c r="H2227" s="210"/>
    </row>
    <row r="2228" spans="1:8" ht="20.25" customHeight="1">
      <c r="A2228" s="228"/>
      <c r="B2228" s="88" t="s">
        <v>420</v>
      </c>
      <c r="C2228" s="88"/>
      <c r="D2228" s="88"/>
      <c r="E2228" s="88"/>
      <c r="F2228" s="226"/>
      <c r="G2228" s="101"/>
      <c r="H2228" s="217"/>
    </row>
    <row r="2229" spans="1:8" ht="20.25" customHeight="1">
      <c r="A2229" s="231"/>
      <c r="B2229" s="7"/>
      <c r="C2229" s="49"/>
      <c r="D2229" s="9"/>
      <c r="E2229" s="53"/>
      <c r="F2229" s="107"/>
      <c r="G2229" s="107"/>
      <c r="H2229" s="210"/>
    </row>
    <row r="2230" spans="1:8" ht="20.25" customHeight="1">
      <c r="A2230" s="225"/>
      <c r="B2230" s="18" t="s">
        <v>1452</v>
      </c>
      <c r="C2230" s="18"/>
      <c r="D2230" s="18"/>
      <c r="E2230" s="18"/>
      <c r="F2230" s="226"/>
      <c r="G2230" s="101"/>
      <c r="H2230" s="210"/>
    </row>
    <row r="2231" spans="1:8" ht="20.25" customHeight="1">
      <c r="A2231" s="225"/>
      <c r="B2231" s="18"/>
      <c r="C2231" s="18"/>
      <c r="D2231" s="18"/>
      <c r="E2231" s="18"/>
      <c r="F2231" s="226"/>
      <c r="G2231" s="101"/>
      <c r="H2231" s="210"/>
    </row>
    <row r="2232" spans="1:8" ht="20.25" customHeight="1" thickBot="1">
      <c r="A2232" s="277">
        <v>255</v>
      </c>
      <c r="B2232" s="378" t="s">
        <v>689</v>
      </c>
      <c r="C2232" s="263"/>
      <c r="D2232" s="279"/>
      <c r="E2232" s="322"/>
      <c r="F2232" s="332"/>
      <c r="G2232" s="332"/>
      <c r="H2232" s="266"/>
    </row>
    <row r="2233" spans="1:8" ht="45.75">
      <c r="A2233" s="267">
        <f t="shared" ref="A2233:A2243" si="218">A2232+0.01</f>
        <v>255.01</v>
      </c>
      <c r="B2233" s="375" t="s">
        <v>1409</v>
      </c>
      <c r="C2233" s="270">
        <v>4</v>
      </c>
      <c r="D2233" s="285" t="s">
        <v>5</v>
      </c>
      <c r="E2233" s="325"/>
      <c r="F2233" s="272"/>
      <c r="G2233" s="272"/>
      <c r="H2233" s="273"/>
    </row>
    <row r="2234" spans="1:8" ht="45.75">
      <c r="A2234" s="216">
        <f t="shared" si="218"/>
        <v>255.01999999999998</v>
      </c>
      <c r="B2234" s="7" t="s">
        <v>587</v>
      </c>
      <c r="C2234" s="49">
        <v>3</v>
      </c>
      <c r="D2234" s="9" t="s">
        <v>5</v>
      </c>
      <c r="E2234" s="53"/>
      <c r="F2234" s="31"/>
      <c r="G2234" s="31"/>
      <c r="H2234" s="210"/>
    </row>
    <row r="2235" spans="1:8" ht="30.75">
      <c r="A2235" s="216">
        <f t="shared" si="218"/>
        <v>255.02999999999997</v>
      </c>
      <c r="B2235" s="7" t="s">
        <v>1390</v>
      </c>
      <c r="C2235" s="49">
        <v>1</v>
      </c>
      <c r="D2235" s="9" t="s">
        <v>839</v>
      </c>
      <c r="E2235" s="53"/>
      <c r="F2235" s="31"/>
      <c r="G2235" s="31"/>
      <c r="H2235" s="210"/>
    </row>
    <row r="2236" spans="1:8" ht="30.75">
      <c r="A2236" s="216">
        <f t="shared" si="218"/>
        <v>255.03999999999996</v>
      </c>
      <c r="B2236" s="7" t="s">
        <v>900</v>
      </c>
      <c r="C2236" s="49">
        <v>1</v>
      </c>
      <c r="D2236" s="9" t="s">
        <v>5</v>
      </c>
      <c r="E2236" s="53"/>
      <c r="F2236" s="31"/>
      <c r="G2236" s="31"/>
      <c r="H2236" s="210"/>
    </row>
    <row r="2237" spans="1:8" ht="45.75">
      <c r="A2237" s="216">
        <f t="shared" si="218"/>
        <v>255.04999999999995</v>
      </c>
      <c r="B2237" s="7" t="s">
        <v>974</v>
      </c>
      <c r="C2237" s="49">
        <v>3</v>
      </c>
      <c r="D2237" s="9" t="s">
        <v>5</v>
      </c>
      <c r="E2237" s="53"/>
      <c r="F2237" s="31"/>
      <c r="G2237" s="31"/>
      <c r="H2237" s="210"/>
    </row>
    <row r="2238" spans="1:8" ht="30.75">
      <c r="A2238" s="216">
        <f t="shared" si="218"/>
        <v>255.05999999999995</v>
      </c>
      <c r="B2238" s="7" t="s">
        <v>588</v>
      </c>
      <c r="C2238" s="49">
        <v>1</v>
      </c>
      <c r="D2238" s="9" t="s">
        <v>5</v>
      </c>
      <c r="E2238" s="53"/>
      <c r="F2238" s="31"/>
      <c r="G2238" s="31"/>
      <c r="H2238" s="210"/>
    </row>
    <row r="2239" spans="1:8" ht="30.75">
      <c r="A2239" s="216">
        <f t="shared" si="218"/>
        <v>255.06999999999994</v>
      </c>
      <c r="B2239" s="7" t="s">
        <v>700</v>
      </c>
      <c r="C2239" s="49">
        <v>4</v>
      </c>
      <c r="D2239" s="9" t="s">
        <v>5</v>
      </c>
      <c r="E2239" s="53"/>
      <c r="F2239" s="31"/>
      <c r="G2239" s="31"/>
      <c r="H2239" s="210"/>
    </row>
    <row r="2240" spans="1:8" ht="45.75">
      <c r="A2240" s="216">
        <f t="shared" si="218"/>
        <v>255.07999999999993</v>
      </c>
      <c r="B2240" s="7" t="s">
        <v>591</v>
      </c>
      <c r="C2240" s="49">
        <v>2</v>
      </c>
      <c r="D2240" s="9" t="s">
        <v>5</v>
      </c>
      <c r="E2240" s="53"/>
      <c r="F2240" s="31"/>
      <c r="G2240" s="31"/>
      <c r="H2240" s="210"/>
    </row>
    <row r="2241" spans="1:8" ht="45.75">
      <c r="A2241" s="216">
        <f t="shared" si="218"/>
        <v>255.08999999999992</v>
      </c>
      <c r="B2241" s="7" t="s">
        <v>973</v>
      </c>
      <c r="C2241" s="49">
        <v>4</v>
      </c>
      <c r="D2241" s="9" t="s">
        <v>5</v>
      </c>
      <c r="E2241" s="53"/>
      <c r="F2241" s="31"/>
      <c r="G2241" s="31"/>
      <c r="H2241" s="210"/>
    </row>
    <row r="2242" spans="1:8" ht="45.75">
      <c r="A2242" s="216">
        <f t="shared" si="218"/>
        <v>255.09999999999991</v>
      </c>
      <c r="B2242" s="7" t="s">
        <v>955</v>
      </c>
      <c r="C2242" s="49">
        <v>2</v>
      </c>
      <c r="D2242" s="9" t="s">
        <v>5</v>
      </c>
      <c r="E2242" s="53"/>
      <c r="F2242" s="31"/>
      <c r="G2242" s="31"/>
      <c r="H2242" s="210"/>
    </row>
    <row r="2243" spans="1:8" ht="45.75">
      <c r="A2243" s="216">
        <f t="shared" si="218"/>
        <v>255.1099999999999</v>
      </c>
      <c r="B2243" s="7" t="s">
        <v>944</v>
      </c>
      <c r="C2243" s="49">
        <v>4</v>
      </c>
      <c r="D2243" s="9" t="s">
        <v>5</v>
      </c>
      <c r="E2243" s="53"/>
      <c r="F2243" s="31"/>
      <c r="G2243" s="31"/>
      <c r="H2243" s="210"/>
    </row>
    <row r="2244" spans="1:8" ht="20.25" customHeight="1">
      <c r="A2244" s="228"/>
      <c r="B2244" s="88" t="s">
        <v>420</v>
      </c>
      <c r="C2244" s="88"/>
      <c r="D2244" s="88"/>
      <c r="E2244" s="88"/>
      <c r="F2244" s="226"/>
      <c r="G2244" s="101"/>
      <c r="H2244" s="217"/>
    </row>
    <row r="2245" spans="1:8" ht="20.25" customHeight="1">
      <c r="A2245" s="215">
        <v>256</v>
      </c>
      <c r="B2245" s="6" t="s">
        <v>905</v>
      </c>
      <c r="C2245" s="49"/>
      <c r="D2245" s="9"/>
      <c r="E2245" s="53"/>
      <c r="F2245" s="107"/>
      <c r="G2245" s="107"/>
      <c r="H2245" s="210"/>
    </row>
    <row r="2246" spans="1:8" ht="45.75">
      <c r="A2246" s="216">
        <f t="shared" ref="A2246:A2252" si="219">A2245+0.01</f>
        <v>256.01</v>
      </c>
      <c r="B2246" s="7" t="s">
        <v>1409</v>
      </c>
      <c r="C2246" s="49">
        <v>8</v>
      </c>
      <c r="D2246" s="9" t="s">
        <v>5</v>
      </c>
      <c r="E2246" s="53"/>
      <c r="F2246" s="31"/>
      <c r="G2246" s="31"/>
      <c r="H2246" s="210"/>
    </row>
    <row r="2247" spans="1:8" ht="45.75">
      <c r="A2247" s="216">
        <f t="shared" si="219"/>
        <v>256.02</v>
      </c>
      <c r="B2247" s="7" t="s">
        <v>587</v>
      </c>
      <c r="C2247" s="49">
        <v>12</v>
      </c>
      <c r="D2247" s="9" t="s">
        <v>5</v>
      </c>
      <c r="E2247" s="53"/>
      <c r="F2247" s="31"/>
      <c r="G2247" s="31"/>
      <c r="H2247" s="210"/>
    </row>
    <row r="2248" spans="1:8" ht="60.75">
      <c r="A2248" s="216">
        <f t="shared" si="219"/>
        <v>256.02999999999997</v>
      </c>
      <c r="B2248" s="7" t="s">
        <v>902</v>
      </c>
      <c r="C2248" s="49">
        <v>12</v>
      </c>
      <c r="D2248" s="9" t="s">
        <v>5</v>
      </c>
      <c r="E2248" s="53"/>
      <c r="F2248" s="31"/>
      <c r="G2248" s="31"/>
      <c r="H2248" s="210"/>
    </row>
    <row r="2249" spans="1:8" ht="45.75">
      <c r="A2249" s="216">
        <f t="shared" si="219"/>
        <v>256.03999999999996</v>
      </c>
      <c r="B2249" s="7" t="s">
        <v>955</v>
      </c>
      <c r="C2249" s="49">
        <v>2</v>
      </c>
      <c r="D2249" s="9" t="s">
        <v>5</v>
      </c>
      <c r="E2249" s="53"/>
      <c r="F2249" s="31"/>
      <c r="G2249" s="31"/>
      <c r="H2249" s="210"/>
    </row>
    <row r="2250" spans="1:8" ht="45.75">
      <c r="A2250" s="216">
        <f t="shared" si="219"/>
        <v>256.04999999999995</v>
      </c>
      <c r="B2250" s="7" t="s">
        <v>944</v>
      </c>
      <c r="C2250" s="49">
        <v>7</v>
      </c>
      <c r="D2250" s="9" t="s">
        <v>5</v>
      </c>
      <c r="E2250" s="53"/>
      <c r="F2250" s="31"/>
      <c r="G2250" s="31"/>
      <c r="H2250" s="210"/>
    </row>
    <row r="2251" spans="1:8" ht="45.75">
      <c r="A2251" s="216">
        <f t="shared" si="219"/>
        <v>256.05999999999995</v>
      </c>
      <c r="B2251" s="7" t="s">
        <v>947</v>
      </c>
      <c r="C2251" s="49">
        <v>2</v>
      </c>
      <c r="D2251" s="9" t="s">
        <v>5</v>
      </c>
      <c r="E2251" s="53"/>
      <c r="F2251" s="31"/>
      <c r="G2251" s="31"/>
      <c r="H2251" s="210"/>
    </row>
    <row r="2252" spans="1:8" ht="45.75">
      <c r="A2252" s="216">
        <f t="shared" si="219"/>
        <v>256.06999999999994</v>
      </c>
      <c r="B2252" s="7" t="s">
        <v>956</v>
      </c>
      <c r="C2252" s="49">
        <v>7</v>
      </c>
      <c r="D2252" s="9" t="s">
        <v>5</v>
      </c>
      <c r="E2252" s="53"/>
      <c r="F2252" s="31"/>
      <c r="G2252" s="31"/>
      <c r="H2252" s="210"/>
    </row>
    <row r="2253" spans="1:8" ht="20.25" customHeight="1">
      <c r="A2253" s="228"/>
      <c r="B2253" s="88" t="s">
        <v>420</v>
      </c>
      <c r="C2253" s="88"/>
      <c r="D2253" s="88"/>
      <c r="E2253" s="88"/>
      <c r="F2253" s="226"/>
      <c r="G2253" s="101"/>
      <c r="H2253" s="217"/>
    </row>
    <row r="2254" spans="1:8" ht="20.25" customHeight="1">
      <c r="A2254" s="231"/>
      <c r="B2254" s="54"/>
      <c r="C2254" s="49"/>
      <c r="D2254" s="9"/>
      <c r="E2254" s="53"/>
      <c r="F2254" s="107"/>
      <c r="G2254" s="107"/>
      <c r="H2254" s="210"/>
    </row>
    <row r="2255" spans="1:8" ht="20.25" customHeight="1">
      <c r="A2255" s="225"/>
      <c r="B2255" s="18" t="s">
        <v>1453</v>
      </c>
      <c r="C2255" s="18"/>
      <c r="D2255" s="18"/>
      <c r="E2255" s="18"/>
      <c r="F2255" s="226"/>
      <c r="G2255" s="101"/>
      <c r="H2255" s="210"/>
    </row>
    <row r="2256" spans="1:8" ht="20.25" customHeight="1">
      <c r="A2256" s="237"/>
      <c r="B2256" s="18"/>
      <c r="C2256" s="18"/>
      <c r="D2256" s="18"/>
      <c r="E2256" s="18"/>
      <c r="F2256" s="101"/>
      <c r="G2256" s="101"/>
      <c r="H2256" s="210"/>
    </row>
    <row r="2257" spans="1:8" ht="20.25" customHeight="1">
      <c r="A2257" s="215">
        <v>257</v>
      </c>
      <c r="B2257" s="6" t="s">
        <v>1454</v>
      </c>
      <c r="C2257" s="49"/>
      <c r="D2257" s="9"/>
      <c r="E2257" s="53"/>
      <c r="F2257" s="107"/>
      <c r="G2257" s="107"/>
      <c r="H2257" s="210"/>
    </row>
    <row r="2258" spans="1:8" ht="60.75">
      <c r="A2258" s="216">
        <f t="shared" ref="A2258:A2262" si="220">A2257+0.01</f>
        <v>257.01</v>
      </c>
      <c r="B2258" s="7" t="s">
        <v>1455</v>
      </c>
      <c r="C2258" s="49">
        <v>1</v>
      </c>
      <c r="D2258" s="9" t="s">
        <v>5</v>
      </c>
      <c r="E2258" s="53"/>
      <c r="F2258" s="31"/>
      <c r="G2258" s="31"/>
      <c r="H2258" s="210"/>
    </row>
    <row r="2259" spans="1:8" ht="60.75">
      <c r="A2259" s="216">
        <f t="shared" si="220"/>
        <v>257.02</v>
      </c>
      <c r="B2259" s="7" t="s">
        <v>1456</v>
      </c>
      <c r="C2259" s="49">
        <v>1</v>
      </c>
      <c r="D2259" s="9" t="s">
        <v>5</v>
      </c>
      <c r="E2259" s="53"/>
      <c r="F2259" s="31"/>
      <c r="G2259" s="31"/>
      <c r="H2259" s="210"/>
    </row>
    <row r="2260" spans="1:8" ht="76.5" thickBot="1">
      <c r="A2260" s="260">
        <f t="shared" si="220"/>
        <v>257.02999999999997</v>
      </c>
      <c r="B2260" s="336" t="s">
        <v>1457</v>
      </c>
      <c r="C2260" s="263">
        <v>1</v>
      </c>
      <c r="D2260" s="279" t="s">
        <v>5</v>
      </c>
      <c r="E2260" s="322"/>
      <c r="F2260" s="265"/>
      <c r="G2260" s="265"/>
      <c r="H2260" s="266"/>
    </row>
    <row r="2261" spans="1:8" ht="60.75">
      <c r="A2261" s="267">
        <f t="shared" si="220"/>
        <v>257.03999999999996</v>
      </c>
      <c r="B2261" s="375" t="s">
        <v>1458</v>
      </c>
      <c r="C2261" s="270">
        <v>1</v>
      </c>
      <c r="D2261" s="285" t="s">
        <v>5</v>
      </c>
      <c r="E2261" s="325"/>
      <c r="F2261" s="272"/>
      <c r="G2261" s="272"/>
      <c r="H2261" s="273"/>
    </row>
    <row r="2262" spans="1:8" ht="20.25" customHeight="1">
      <c r="A2262" s="216">
        <f t="shared" si="220"/>
        <v>257.04999999999995</v>
      </c>
      <c r="B2262" s="10" t="s">
        <v>1459</v>
      </c>
      <c r="C2262" s="49">
        <v>1</v>
      </c>
      <c r="D2262" s="9" t="s">
        <v>5</v>
      </c>
      <c r="E2262" s="53"/>
      <c r="F2262" s="31"/>
      <c r="G2262" s="31"/>
      <c r="H2262" s="210"/>
    </row>
    <row r="2263" spans="1:8" ht="20.25" customHeight="1">
      <c r="A2263" s="228"/>
      <c r="B2263" s="88" t="s">
        <v>420</v>
      </c>
      <c r="C2263" s="88"/>
      <c r="D2263" s="88"/>
      <c r="E2263" s="88"/>
      <c r="F2263" s="226"/>
      <c r="G2263" s="101"/>
      <c r="H2263" s="217"/>
    </row>
    <row r="2264" spans="1:8" ht="20.25" customHeight="1">
      <c r="A2264" s="228"/>
      <c r="B2264" s="88"/>
      <c r="C2264" s="88"/>
      <c r="D2264" s="88"/>
      <c r="E2264" s="88"/>
      <c r="F2264" s="101"/>
      <c r="G2264" s="101"/>
      <c r="H2264" s="217"/>
    </row>
    <row r="2265" spans="1:8" ht="20.25" customHeight="1">
      <c r="A2265" s="215">
        <v>258</v>
      </c>
      <c r="B2265" s="18" t="s">
        <v>1460</v>
      </c>
      <c r="C2265" s="49"/>
      <c r="D2265" s="9"/>
      <c r="E2265" s="53"/>
      <c r="F2265" s="107"/>
      <c r="G2265" s="107"/>
      <c r="H2265" s="210"/>
    </row>
    <row r="2266" spans="1:8" ht="76.5">
      <c r="A2266" s="216">
        <f t="shared" ref="A2266:A2269" si="221">A2265+0.01</f>
        <v>258.01</v>
      </c>
      <c r="B2266" s="7" t="s">
        <v>1461</v>
      </c>
      <c r="C2266" s="49">
        <v>250</v>
      </c>
      <c r="D2266" s="9" t="s">
        <v>366</v>
      </c>
      <c r="E2266" s="53"/>
      <c r="F2266" s="31"/>
      <c r="G2266" s="31"/>
      <c r="H2266" s="210"/>
    </row>
    <row r="2267" spans="1:8" ht="77.25">
      <c r="A2267" s="216">
        <f t="shared" si="221"/>
        <v>258.02</v>
      </c>
      <c r="B2267" s="7" t="s">
        <v>1462</v>
      </c>
      <c r="C2267" s="49">
        <v>20</v>
      </c>
      <c r="D2267" s="9" t="s">
        <v>366</v>
      </c>
      <c r="E2267" s="53"/>
      <c r="F2267" s="31"/>
      <c r="G2267" s="31"/>
      <c r="H2267" s="210"/>
    </row>
    <row r="2268" spans="1:8" ht="77.25">
      <c r="A2268" s="216">
        <f t="shared" si="221"/>
        <v>258.02999999999997</v>
      </c>
      <c r="B2268" s="7" t="s">
        <v>1463</v>
      </c>
      <c r="C2268" s="49">
        <v>25</v>
      </c>
      <c r="D2268" s="9" t="s">
        <v>366</v>
      </c>
      <c r="E2268" s="53"/>
      <c r="F2268" s="31"/>
      <c r="G2268" s="31"/>
      <c r="H2268" s="210"/>
    </row>
    <row r="2269" spans="1:8" ht="77.25">
      <c r="A2269" s="216">
        <f t="shared" si="221"/>
        <v>258.03999999999996</v>
      </c>
      <c r="B2269" s="7" t="s">
        <v>1464</v>
      </c>
      <c r="C2269" s="49">
        <v>40</v>
      </c>
      <c r="D2269" s="9" t="s">
        <v>366</v>
      </c>
      <c r="E2269" s="53"/>
      <c r="F2269" s="31"/>
      <c r="G2269" s="31"/>
      <c r="H2269" s="210"/>
    </row>
    <row r="2270" spans="1:8" ht="20.25" customHeight="1">
      <c r="A2270" s="231"/>
      <c r="B2270" s="7" t="s">
        <v>354</v>
      </c>
      <c r="C2270" s="49">
        <v>2</v>
      </c>
      <c r="D2270" s="9" t="s">
        <v>5</v>
      </c>
      <c r="E2270" s="53"/>
      <c r="F2270" s="31"/>
      <c r="G2270" s="31"/>
      <c r="H2270" s="210"/>
    </row>
    <row r="2271" spans="1:8" ht="20.25" customHeight="1">
      <c r="A2271" s="228"/>
      <c r="B2271" s="88" t="s">
        <v>420</v>
      </c>
      <c r="C2271" s="88"/>
      <c r="D2271" s="88"/>
      <c r="E2271" s="88"/>
      <c r="F2271" s="226"/>
      <c r="G2271" s="101"/>
      <c r="H2271" s="217"/>
    </row>
    <row r="2272" spans="1:8" ht="20.25" customHeight="1">
      <c r="A2272" s="215">
        <v>259</v>
      </c>
      <c r="B2272" s="6" t="s">
        <v>1465</v>
      </c>
      <c r="C2272" s="49"/>
      <c r="D2272" s="9"/>
      <c r="E2272" s="53"/>
      <c r="F2272" s="107"/>
      <c r="G2272" s="107"/>
      <c r="H2272" s="210"/>
    </row>
    <row r="2273" spans="1:8" ht="20.25" customHeight="1">
      <c r="A2273" s="216">
        <f t="shared" ref="A2273:A2290" si="222">A2272+0.01</f>
        <v>259.01</v>
      </c>
      <c r="B2273" s="7" t="s">
        <v>356</v>
      </c>
      <c r="C2273" s="49">
        <v>54</v>
      </c>
      <c r="D2273" s="9" t="s">
        <v>5</v>
      </c>
      <c r="E2273" s="53"/>
      <c r="F2273" s="31"/>
      <c r="G2273" s="31"/>
      <c r="H2273" s="210"/>
    </row>
    <row r="2274" spans="1:8" ht="20.25" customHeight="1">
      <c r="A2274" s="216">
        <f t="shared" si="222"/>
        <v>259.02</v>
      </c>
      <c r="B2274" s="7" t="s">
        <v>357</v>
      </c>
      <c r="C2274" s="49">
        <v>16</v>
      </c>
      <c r="D2274" s="9" t="s">
        <v>5</v>
      </c>
      <c r="E2274" s="53"/>
      <c r="F2274" s="31"/>
      <c r="G2274" s="31"/>
      <c r="H2274" s="210"/>
    </row>
    <row r="2275" spans="1:8" ht="20.25" customHeight="1">
      <c r="A2275" s="216">
        <f t="shared" si="222"/>
        <v>259.02999999999997</v>
      </c>
      <c r="B2275" s="7" t="s">
        <v>358</v>
      </c>
      <c r="C2275" s="49">
        <v>19</v>
      </c>
      <c r="D2275" s="9" t="s">
        <v>5</v>
      </c>
      <c r="E2275" s="53"/>
      <c r="F2275" s="31"/>
      <c r="G2275" s="31"/>
      <c r="H2275" s="210"/>
    </row>
    <row r="2276" spans="1:8" ht="20.25" customHeight="1">
      <c r="A2276" s="216">
        <f t="shared" si="222"/>
        <v>259.03999999999996</v>
      </c>
      <c r="B2276" s="7" t="s">
        <v>575</v>
      </c>
      <c r="C2276" s="49">
        <v>17</v>
      </c>
      <c r="D2276" s="9" t="s">
        <v>5</v>
      </c>
      <c r="E2276" s="53"/>
      <c r="F2276" s="31"/>
      <c r="G2276" s="31"/>
      <c r="H2276" s="210"/>
    </row>
    <row r="2277" spans="1:8" ht="20.25" customHeight="1">
      <c r="A2277" s="216">
        <f t="shared" si="222"/>
        <v>259.04999999999995</v>
      </c>
      <c r="B2277" s="7" t="s">
        <v>359</v>
      </c>
      <c r="C2277" s="49">
        <v>1</v>
      </c>
      <c r="D2277" s="9" t="s">
        <v>5</v>
      </c>
      <c r="E2277" s="53"/>
      <c r="F2277" s="31"/>
      <c r="G2277" s="31"/>
      <c r="H2277" s="210"/>
    </row>
    <row r="2278" spans="1:8" ht="20.25" customHeight="1">
      <c r="A2278" s="216">
        <f t="shared" si="222"/>
        <v>259.05999999999995</v>
      </c>
      <c r="B2278" s="7" t="s">
        <v>576</v>
      </c>
      <c r="C2278" s="49">
        <v>4</v>
      </c>
      <c r="D2278" s="9" t="s">
        <v>5</v>
      </c>
      <c r="E2278" s="53"/>
      <c r="F2278" s="31"/>
      <c r="G2278" s="31"/>
      <c r="H2278" s="210"/>
    </row>
    <row r="2279" spans="1:8" ht="30">
      <c r="A2279" s="216">
        <f t="shared" si="222"/>
        <v>259.06999999999994</v>
      </c>
      <c r="B2279" s="7" t="s">
        <v>360</v>
      </c>
      <c r="C2279" s="49">
        <v>46</v>
      </c>
      <c r="D2279" s="9" t="s">
        <v>5</v>
      </c>
      <c r="E2279" s="53"/>
      <c r="F2279" s="31"/>
      <c r="G2279" s="31"/>
      <c r="H2279" s="210"/>
    </row>
    <row r="2280" spans="1:8" ht="15.75">
      <c r="A2280" s="216">
        <f t="shared" si="222"/>
        <v>259.07999999999993</v>
      </c>
      <c r="B2280" s="7" t="s">
        <v>577</v>
      </c>
      <c r="C2280" s="49">
        <v>1</v>
      </c>
      <c r="D2280" s="9" t="s">
        <v>5</v>
      </c>
      <c r="E2280" s="53"/>
      <c r="F2280" s="31"/>
      <c r="G2280" s="31"/>
      <c r="H2280" s="210"/>
    </row>
    <row r="2281" spans="1:8" ht="30">
      <c r="A2281" s="216">
        <f t="shared" si="222"/>
        <v>259.08999999999992</v>
      </c>
      <c r="B2281" s="7" t="s">
        <v>578</v>
      </c>
      <c r="C2281" s="49">
        <v>9</v>
      </c>
      <c r="D2281" s="9" t="s">
        <v>5</v>
      </c>
      <c r="E2281" s="53"/>
      <c r="F2281" s="31"/>
      <c r="G2281" s="31"/>
      <c r="H2281" s="210"/>
    </row>
    <row r="2282" spans="1:8" ht="30">
      <c r="A2282" s="216">
        <f t="shared" si="222"/>
        <v>259.09999999999991</v>
      </c>
      <c r="B2282" s="7" t="s">
        <v>1436</v>
      </c>
      <c r="C2282" s="49">
        <v>2</v>
      </c>
      <c r="D2282" s="9" t="s">
        <v>5</v>
      </c>
      <c r="E2282" s="53"/>
      <c r="F2282" s="31"/>
      <c r="G2282" s="31"/>
      <c r="H2282" s="210"/>
    </row>
    <row r="2283" spans="1:8" ht="30">
      <c r="A2283" s="216">
        <f t="shared" si="222"/>
        <v>259.1099999999999</v>
      </c>
      <c r="B2283" s="7" t="s">
        <v>1437</v>
      </c>
      <c r="C2283" s="49">
        <v>1</v>
      </c>
      <c r="D2283" s="9" t="s">
        <v>5</v>
      </c>
      <c r="E2283" s="53"/>
      <c r="F2283" s="31"/>
      <c r="G2283" s="31"/>
      <c r="H2283" s="210"/>
    </row>
    <row r="2284" spans="1:8" ht="30">
      <c r="A2284" s="216">
        <f t="shared" si="222"/>
        <v>259.11999999999989</v>
      </c>
      <c r="B2284" s="7" t="s">
        <v>579</v>
      </c>
      <c r="C2284" s="49">
        <v>6</v>
      </c>
      <c r="D2284" s="9" t="s">
        <v>5</v>
      </c>
      <c r="E2284" s="53"/>
      <c r="F2284" s="31"/>
      <c r="G2284" s="31"/>
      <c r="H2284" s="210"/>
    </row>
    <row r="2285" spans="1:8" ht="30">
      <c r="A2285" s="216">
        <f t="shared" si="222"/>
        <v>259.12999999999988</v>
      </c>
      <c r="B2285" s="7" t="s">
        <v>580</v>
      </c>
      <c r="C2285" s="49">
        <v>2</v>
      </c>
      <c r="D2285" s="9" t="s">
        <v>5</v>
      </c>
      <c r="E2285" s="53"/>
      <c r="F2285" s="31"/>
      <c r="G2285" s="31"/>
      <c r="H2285" s="210"/>
    </row>
    <row r="2286" spans="1:8" ht="30">
      <c r="A2286" s="216">
        <f t="shared" si="222"/>
        <v>259.13999999999987</v>
      </c>
      <c r="B2286" s="7" t="s">
        <v>630</v>
      </c>
      <c r="C2286" s="49">
        <v>4</v>
      </c>
      <c r="D2286" s="9" t="s">
        <v>5</v>
      </c>
      <c r="E2286" s="53"/>
      <c r="F2286" s="31"/>
      <c r="G2286" s="31"/>
      <c r="H2286" s="210"/>
    </row>
    <row r="2287" spans="1:8" ht="20.25" customHeight="1">
      <c r="A2287" s="216">
        <f t="shared" si="222"/>
        <v>259.14999999999986</v>
      </c>
      <c r="B2287" s="7" t="s">
        <v>582</v>
      </c>
      <c r="C2287" s="49">
        <v>16</v>
      </c>
      <c r="D2287" s="9" t="s">
        <v>5</v>
      </c>
      <c r="E2287" s="53"/>
      <c r="F2287" s="31"/>
      <c r="G2287" s="31"/>
      <c r="H2287" s="210"/>
    </row>
    <row r="2288" spans="1:8" ht="20.25" customHeight="1">
      <c r="A2288" s="216">
        <f t="shared" si="222"/>
        <v>259.15999999999985</v>
      </c>
      <c r="B2288" s="7" t="s">
        <v>1438</v>
      </c>
      <c r="C2288" s="49">
        <v>2</v>
      </c>
      <c r="D2288" s="9" t="s">
        <v>5</v>
      </c>
      <c r="E2288" s="53"/>
      <c r="F2288" s="31"/>
      <c r="G2288" s="31"/>
      <c r="H2288" s="210"/>
    </row>
    <row r="2289" spans="1:8" ht="20.25" customHeight="1">
      <c r="A2289" s="216">
        <f t="shared" si="222"/>
        <v>259.16999999999985</v>
      </c>
      <c r="B2289" s="7" t="s">
        <v>1439</v>
      </c>
      <c r="C2289" s="49">
        <v>30</v>
      </c>
      <c r="D2289" s="9" t="s">
        <v>5</v>
      </c>
      <c r="E2289" s="53"/>
      <c r="F2289" s="31"/>
      <c r="G2289" s="31"/>
      <c r="H2289" s="210"/>
    </row>
    <row r="2290" spans="1:8" ht="20.25" customHeight="1">
      <c r="A2290" s="216">
        <f t="shared" si="222"/>
        <v>259.17999999999984</v>
      </c>
      <c r="B2290" s="7" t="s">
        <v>1440</v>
      </c>
      <c r="C2290" s="49">
        <v>7</v>
      </c>
      <c r="D2290" s="9" t="s">
        <v>5</v>
      </c>
      <c r="E2290" s="53"/>
      <c r="F2290" s="31"/>
      <c r="G2290" s="31"/>
      <c r="H2290" s="210"/>
    </row>
    <row r="2291" spans="1:8" ht="20.25" customHeight="1">
      <c r="A2291" s="228"/>
      <c r="B2291" s="88" t="s">
        <v>420</v>
      </c>
      <c r="C2291" s="88"/>
      <c r="D2291" s="88"/>
      <c r="E2291" s="88"/>
      <c r="F2291" s="226"/>
      <c r="G2291" s="101"/>
      <c r="H2291" s="217"/>
    </row>
    <row r="2292" spans="1:8" ht="20.25" customHeight="1">
      <c r="A2292" s="215">
        <v>260</v>
      </c>
      <c r="B2292" s="6" t="s">
        <v>1466</v>
      </c>
      <c r="C2292" s="49"/>
      <c r="D2292" s="9"/>
      <c r="E2292" s="53"/>
      <c r="F2292" s="107"/>
      <c r="G2292" s="107"/>
      <c r="H2292" s="210"/>
    </row>
    <row r="2293" spans="1:8" ht="20.25" customHeight="1">
      <c r="A2293" s="216">
        <f t="shared" ref="A2293:A2303" si="223">A2292+0.01</f>
        <v>260.01</v>
      </c>
      <c r="B2293" s="7" t="s">
        <v>356</v>
      </c>
      <c r="C2293" s="49">
        <v>44</v>
      </c>
      <c r="D2293" s="9" t="s">
        <v>5</v>
      </c>
      <c r="E2293" s="53"/>
      <c r="F2293" s="31"/>
      <c r="G2293" s="31"/>
      <c r="H2293" s="210"/>
    </row>
    <row r="2294" spans="1:8" ht="20.25" customHeight="1">
      <c r="A2294" s="216">
        <f t="shared" si="223"/>
        <v>260.02</v>
      </c>
      <c r="B2294" s="7" t="s">
        <v>358</v>
      </c>
      <c r="C2294" s="49">
        <v>16</v>
      </c>
      <c r="D2294" s="9" t="s">
        <v>5</v>
      </c>
      <c r="E2294" s="53"/>
      <c r="F2294" s="31"/>
      <c r="G2294" s="31"/>
      <c r="H2294" s="210"/>
    </row>
    <row r="2295" spans="1:8" ht="20.25" customHeight="1">
      <c r="A2295" s="216">
        <f t="shared" si="223"/>
        <v>260.02999999999997</v>
      </c>
      <c r="B2295" s="7" t="s">
        <v>575</v>
      </c>
      <c r="C2295" s="49">
        <v>12</v>
      </c>
      <c r="D2295" s="9" t="s">
        <v>5</v>
      </c>
      <c r="E2295" s="53"/>
      <c r="F2295" s="31"/>
      <c r="G2295" s="31"/>
      <c r="H2295" s="210"/>
    </row>
    <row r="2296" spans="1:8" ht="20.25" customHeight="1">
      <c r="A2296" s="216">
        <f t="shared" si="223"/>
        <v>260.03999999999996</v>
      </c>
      <c r="B2296" s="7" t="s">
        <v>576</v>
      </c>
      <c r="C2296" s="49">
        <v>4</v>
      </c>
      <c r="D2296" s="9" t="s">
        <v>5</v>
      </c>
      <c r="E2296" s="53"/>
      <c r="F2296" s="31"/>
      <c r="G2296" s="31"/>
      <c r="H2296" s="210"/>
    </row>
    <row r="2297" spans="1:8" ht="30">
      <c r="A2297" s="216">
        <f t="shared" si="223"/>
        <v>260.04999999999995</v>
      </c>
      <c r="B2297" s="7" t="s">
        <v>360</v>
      </c>
      <c r="C2297" s="49">
        <v>36</v>
      </c>
      <c r="D2297" s="9" t="s">
        <v>5</v>
      </c>
      <c r="E2297" s="53"/>
      <c r="F2297" s="31"/>
      <c r="G2297" s="31"/>
      <c r="H2297" s="210"/>
    </row>
    <row r="2298" spans="1:8" ht="30.75" thickBot="1">
      <c r="A2298" s="260">
        <f t="shared" si="223"/>
        <v>260.05999999999995</v>
      </c>
      <c r="B2298" s="336" t="s">
        <v>578</v>
      </c>
      <c r="C2298" s="263">
        <v>4</v>
      </c>
      <c r="D2298" s="279" t="s">
        <v>5</v>
      </c>
      <c r="E2298" s="322"/>
      <c r="F2298" s="265"/>
      <c r="G2298" s="265"/>
      <c r="H2298" s="266"/>
    </row>
    <row r="2299" spans="1:8" ht="30">
      <c r="A2299" s="267">
        <f t="shared" si="223"/>
        <v>260.06999999999994</v>
      </c>
      <c r="B2299" s="375" t="s">
        <v>1436</v>
      </c>
      <c r="C2299" s="270">
        <v>4</v>
      </c>
      <c r="D2299" s="285" t="s">
        <v>5</v>
      </c>
      <c r="E2299" s="325"/>
      <c r="F2299" s="272"/>
      <c r="G2299" s="272"/>
      <c r="H2299" s="273"/>
    </row>
    <row r="2300" spans="1:8" ht="20.25" customHeight="1">
      <c r="A2300" s="216">
        <f t="shared" si="223"/>
        <v>260.07999999999993</v>
      </c>
      <c r="B2300" s="7" t="s">
        <v>582</v>
      </c>
      <c r="C2300" s="49">
        <v>10</v>
      </c>
      <c r="D2300" s="9" t="s">
        <v>5</v>
      </c>
      <c r="E2300" s="53"/>
      <c r="F2300" s="31"/>
      <c r="G2300" s="31"/>
      <c r="H2300" s="210"/>
    </row>
    <row r="2301" spans="1:8" ht="20.25" customHeight="1">
      <c r="A2301" s="216">
        <f t="shared" si="223"/>
        <v>260.08999999999992</v>
      </c>
      <c r="B2301" s="7" t="s">
        <v>1438</v>
      </c>
      <c r="C2301" s="49">
        <v>2</v>
      </c>
      <c r="D2301" s="9" t="s">
        <v>5</v>
      </c>
      <c r="E2301" s="53"/>
      <c r="F2301" s="31"/>
      <c r="G2301" s="31"/>
      <c r="H2301" s="210"/>
    </row>
    <row r="2302" spans="1:8" ht="20.25" customHeight="1">
      <c r="A2302" s="216">
        <f t="shared" si="223"/>
        <v>260.09999999999991</v>
      </c>
      <c r="B2302" s="7" t="s">
        <v>1439</v>
      </c>
      <c r="C2302" s="49">
        <v>12</v>
      </c>
      <c r="D2302" s="9" t="s">
        <v>5</v>
      </c>
      <c r="E2302" s="53"/>
      <c r="F2302" s="31"/>
      <c r="G2302" s="31"/>
      <c r="H2302" s="210"/>
    </row>
    <row r="2303" spans="1:8" ht="20.25" customHeight="1">
      <c r="A2303" s="216">
        <f t="shared" si="223"/>
        <v>260.1099999999999</v>
      </c>
      <c r="B2303" s="7" t="s">
        <v>1440</v>
      </c>
      <c r="C2303" s="49">
        <v>8</v>
      </c>
      <c r="D2303" s="9" t="s">
        <v>5</v>
      </c>
      <c r="E2303" s="53"/>
      <c r="F2303" s="31"/>
      <c r="G2303" s="31"/>
      <c r="H2303" s="210"/>
    </row>
    <row r="2304" spans="1:8" ht="20.25" customHeight="1">
      <c r="A2304" s="228"/>
      <c r="B2304" s="88" t="s">
        <v>420</v>
      </c>
      <c r="C2304" s="88"/>
      <c r="D2304" s="88"/>
      <c r="E2304" s="88"/>
      <c r="F2304" s="226"/>
      <c r="G2304" s="101"/>
      <c r="H2304" s="217"/>
    </row>
    <row r="2305" spans="1:8" ht="20.25" customHeight="1">
      <c r="A2305" s="215">
        <v>261</v>
      </c>
      <c r="B2305" s="6" t="s">
        <v>364</v>
      </c>
      <c r="C2305" s="49"/>
      <c r="D2305" s="9"/>
      <c r="E2305" s="53"/>
      <c r="F2305" s="107"/>
      <c r="G2305" s="107"/>
      <c r="H2305" s="210"/>
    </row>
    <row r="2306" spans="1:8" ht="20.25" customHeight="1">
      <c r="A2306" s="216">
        <f t="shared" ref="A2306" si="224">A2305+0.01</f>
        <v>261.01</v>
      </c>
      <c r="B2306" s="7" t="s">
        <v>903</v>
      </c>
      <c r="C2306" s="49">
        <v>1</v>
      </c>
      <c r="D2306" s="9" t="s">
        <v>103</v>
      </c>
      <c r="E2306" s="53"/>
      <c r="F2306" s="31"/>
      <c r="G2306" s="31"/>
      <c r="H2306" s="210"/>
    </row>
    <row r="2307" spans="1:8" ht="20.25" customHeight="1">
      <c r="A2307" s="228"/>
      <c r="B2307" s="88" t="s">
        <v>420</v>
      </c>
      <c r="C2307" s="88"/>
      <c r="D2307" s="88"/>
      <c r="E2307" s="88"/>
      <c r="F2307" s="226"/>
      <c r="G2307" s="101"/>
      <c r="H2307" s="217"/>
    </row>
    <row r="2308" spans="1:8" ht="20.25" customHeight="1">
      <c r="A2308" s="215">
        <v>262</v>
      </c>
      <c r="B2308" s="6" t="s">
        <v>585</v>
      </c>
      <c r="C2308" s="49"/>
      <c r="D2308" s="9"/>
      <c r="E2308" s="53"/>
      <c r="F2308" s="107"/>
      <c r="G2308" s="107"/>
      <c r="H2308" s="210"/>
    </row>
    <row r="2309" spans="1:8" ht="45">
      <c r="A2309" s="216">
        <f t="shared" ref="A2309:A2310" si="225">A2308+0.01</f>
        <v>262.01</v>
      </c>
      <c r="B2309" s="7" t="s">
        <v>1467</v>
      </c>
      <c r="C2309" s="49">
        <v>200</v>
      </c>
      <c r="D2309" s="9" t="s">
        <v>366</v>
      </c>
      <c r="E2309" s="53"/>
      <c r="F2309" s="31"/>
      <c r="G2309" s="31"/>
      <c r="H2309" s="210"/>
    </row>
    <row r="2310" spans="1:8" ht="20.25" customHeight="1">
      <c r="A2310" s="216">
        <f t="shared" si="225"/>
        <v>262.02</v>
      </c>
      <c r="B2310" s="7" t="s">
        <v>367</v>
      </c>
      <c r="C2310" s="49">
        <v>2</v>
      </c>
      <c r="D2310" s="9" t="s">
        <v>5</v>
      </c>
      <c r="E2310" s="53"/>
      <c r="F2310" s="31"/>
      <c r="G2310" s="31"/>
      <c r="H2310" s="210"/>
    </row>
    <row r="2311" spans="1:8" ht="20.25" customHeight="1">
      <c r="A2311" s="228"/>
      <c r="B2311" s="88" t="s">
        <v>420</v>
      </c>
      <c r="C2311" s="88"/>
      <c r="D2311" s="88"/>
      <c r="E2311" s="88"/>
      <c r="F2311" s="226"/>
      <c r="G2311" s="101"/>
      <c r="H2311" s="217"/>
    </row>
    <row r="2312" spans="1:8" ht="20.25" customHeight="1">
      <c r="A2312" s="231"/>
      <c r="B2312" s="7"/>
      <c r="C2312" s="18"/>
      <c r="D2312" s="18"/>
      <c r="E2312" s="53"/>
      <c r="F2312" s="107"/>
      <c r="G2312" s="107"/>
      <c r="H2312" s="210"/>
    </row>
    <row r="2313" spans="1:8" ht="20.25" customHeight="1">
      <c r="A2313" s="225"/>
      <c r="B2313" s="18" t="s">
        <v>925</v>
      </c>
      <c r="C2313" s="18"/>
      <c r="D2313" s="18"/>
      <c r="E2313" s="18"/>
      <c r="F2313" s="226"/>
      <c r="G2313" s="101"/>
      <c r="H2313" s="210"/>
    </row>
    <row r="2314" spans="1:8" ht="20.25" customHeight="1">
      <c r="A2314" s="231"/>
      <c r="B2314" s="7"/>
      <c r="C2314" s="18"/>
      <c r="D2314" s="18"/>
      <c r="E2314" s="53"/>
      <c r="F2314" s="107"/>
      <c r="G2314" s="107"/>
      <c r="H2314" s="210"/>
    </row>
    <row r="2315" spans="1:8" ht="20.25" customHeight="1">
      <c r="A2315" s="225"/>
      <c r="B2315" s="41" t="s">
        <v>907</v>
      </c>
      <c r="C2315" s="41"/>
      <c r="D2315" s="41"/>
      <c r="E2315" s="41"/>
      <c r="F2315" s="226"/>
      <c r="G2315" s="110"/>
      <c r="H2315" s="233"/>
    </row>
    <row r="2316" spans="1:8" ht="20.25" customHeight="1">
      <c r="A2316" s="234"/>
      <c r="B2316" s="18"/>
      <c r="C2316" s="18"/>
      <c r="D2316" s="18"/>
      <c r="E2316" s="18"/>
      <c r="F2316" s="18"/>
      <c r="G2316" s="18"/>
      <c r="H2316" s="210"/>
    </row>
    <row r="2317" spans="1:8" ht="20.100000000000001" customHeight="1">
      <c r="A2317" s="225"/>
      <c r="B2317" s="41" t="s">
        <v>1468</v>
      </c>
      <c r="C2317" s="41"/>
      <c r="D2317" s="41"/>
      <c r="E2317" s="41"/>
      <c r="F2317" s="41"/>
      <c r="G2317" s="111"/>
      <c r="H2317" s="214"/>
    </row>
    <row r="2318" spans="1:8" ht="20.25" customHeight="1">
      <c r="A2318" s="231"/>
      <c r="B2318" s="18"/>
      <c r="C2318" s="18"/>
      <c r="D2318" s="18"/>
      <c r="E2318" s="53"/>
      <c r="F2318" s="107"/>
      <c r="G2318" s="107"/>
      <c r="H2318" s="210"/>
    </row>
    <row r="2319" spans="1:8" ht="20.25" customHeight="1">
      <c r="A2319" s="231"/>
      <c r="B2319" s="18"/>
      <c r="C2319" s="18"/>
      <c r="D2319" s="18"/>
      <c r="E2319" s="53"/>
      <c r="F2319" s="107"/>
      <c r="G2319" s="107"/>
      <c r="H2319" s="210"/>
    </row>
    <row r="2320" spans="1:8" ht="20.25" customHeight="1">
      <c r="A2320" s="227" t="s">
        <v>330</v>
      </c>
      <c r="B2320" s="41" t="s">
        <v>1121</v>
      </c>
      <c r="C2320" s="18"/>
      <c r="D2320" s="18"/>
      <c r="E2320" s="107"/>
      <c r="F2320" s="107"/>
      <c r="G2320" s="107"/>
      <c r="H2320" s="210"/>
    </row>
    <row r="2321" spans="1:8" ht="20.25" customHeight="1">
      <c r="A2321" s="231"/>
      <c r="B2321" s="18" t="s">
        <v>241</v>
      </c>
      <c r="C2321" s="18"/>
      <c r="D2321" s="18"/>
      <c r="E2321" s="107"/>
      <c r="F2321" s="107"/>
      <c r="G2321" s="107"/>
      <c r="H2321" s="210"/>
    </row>
    <row r="2322" spans="1:8" ht="20.25" customHeight="1">
      <c r="A2322" s="215">
        <v>263</v>
      </c>
      <c r="B2322" s="18" t="s">
        <v>9</v>
      </c>
      <c r="C2322" s="18"/>
      <c r="D2322" s="18"/>
      <c r="E2322" s="107"/>
      <c r="F2322" s="107"/>
      <c r="G2322" s="107"/>
      <c r="H2322" s="210"/>
    </row>
    <row r="2323" spans="1:8" ht="20.25" customHeight="1">
      <c r="A2323" s="216">
        <f t="shared" ref="A2323" si="226">A2322+0.01</f>
        <v>263.01</v>
      </c>
      <c r="B2323" s="88" t="s">
        <v>149</v>
      </c>
      <c r="C2323" s="49">
        <f>70.25</f>
        <v>70.25</v>
      </c>
      <c r="D2323" s="9" t="s">
        <v>13</v>
      </c>
      <c r="E2323" s="144"/>
      <c r="F2323" s="31"/>
      <c r="G2323" s="31"/>
      <c r="H2323" s="210"/>
    </row>
    <row r="2324" spans="1:8" ht="20.25" customHeight="1">
      <c r="A2324" s="228"/>
      <c r="B2324" s="88" t="s">
        <v>420</v>
      </c>
      <c r="C2324" s="49"/>
      <c r="D2324" s="9"/>
      <c r="E2324" s="139"/>
      <c r="F2324" s="90"/>
      <c r="G2324" s="101"/>
      <c r="H2324" s="217"/>
    </row>
    <row r="2325" spans="1:8" ht="20.25" customHeight="1">
      <c r="A2325" s="215">
        <v>264</v>
      </c>
      <c r="B2325" s="18" t="s">
        <v>14</v>
      </c>
      <c r="C2325" s="49"/>
      <c r="D2325" s="9"/>
      <c r="E2325" s="144"/>
      <c r="F2325" s="107"/>
      <c r="G2325" s="107"/>
      <c r="H2325" s="210"/>
    </row>
    <row r="2326" spans="1:8" ht="20.25" customHeight="1">
      <c r="A2326" s="216">
        <f t="shared" ref="A2326:A2328" si="227">A2325+0.01</f>
        <v>264.01</v>
      </c>
      <c r="B2326" s="40" t="s">
        <v>724</v>
      </c>
      <c r="C2326" s="49">
        <v>35.53875</v>
      </c>
      <c r="D2326" s="9" t="s">
        <v>17</v>
      </c>
      <c r="E2326" s="144"/>
      <c r="F2326" s="31"/>
      <c r="G2326" s="31"/>
      <c r="H2326" s="210"/>
    </row>
    <row r="2327" spans="1:8" ht="20.25" customHeight="1">
      <c r="A2327" s="216">
        <f t="shared" si="227"/>
        <v>264.02</v>
      </c>
      <c r="B2327" s="40" t="s">
        <v>1183</v>
      </c>
      <c r="C2327" s="49">
        <v>18.911750000000005</v>
      </c>
      <c r="D2327" s="9" t="s">
        <v>17</v>
      </c>
      <c r="E2327" s="144"/>
      <c r="F2327" s="31"/>
      <c r="G2327" s="31"/>
      <c r="H2327" s="210"/>
    </row>
    <row r="2328" spans="1:8" ht="20.25" customHeight="1">
      <c r="A2328" s="216">
        <f t="shared" si="227"/>
        <v>264.02999999999997</v>
      </c>
      <c r="B2328" s="117" t="s">
        <v>1261</v>
      </c>
      <c r="C2328" s="49">
        <v>20.783749999999994</v>
      </c>
      <c r="D2328" s="9" t="s">
        <v>17</v>
      </c>
      <c r="E2328" s="144"/>
      <c r="F2328" s="31"/>
      <c r="G2328" s="31"/>
      <c r="H2328" s="210"/>
    </row>
    <row r="2329" spans="1:8" ht="20.25" customHeight="1">
      <c r="A2329" s="228"/>
      <c r="B2329" s="88" t="s">
        <v>420</v>
      </c>
      <c r="C2329" s="49"/>
      <c r="D2329" s="9"/>
      <c r="E2329" s="139"/>
      <c r="F2329" s="90"/>
      <c r="G2329" s="101"/>
      <c r="H2329" s="217"/>
    </row>
    <row r="2330" spans="1:8" ht="20.25" customHeight="1">
      <c r="A2330" s="215">
        <v>265</v>
      </c>
      <c r="B2330" s="18" t="s">
        <v>440</v>
      </c>
      <c r="C2330" s="49"/>
      <c r="D2330" s="9"/>
      <c r="E2330" s="144"/>
      <c r="F2330" s="107"/>
      <c r="G2330" s="107"/>
      <c r="H2330" s="210"/>
    </row>
    <row r="2331" spans="1:8" ht="20.25" customHeight="1">
      <c r="A2331" s="216">
        <f t="shared" ref="A2331:A2336" si="228">A2330+0.01</f>
        <v>265.01</v>
      </c>
      <c r="B2331" s="114" t="s">
        <v>22</v>
      </c>
      <c r="C2331" s="49">
        <v>1.184625</v>
      </c>
      <c r="D2331" s="9" t="s">
        <v>23</v>
      </c>
      <c r="E2331" s="144"/>
      <c r="F2331" s="31"/>
      <c r="G2331" s="31"/>
      <c r="H2331" s="210"/>
    </row>
    <row r="2332" spans="1:8" ht="30">
      <c r="A2332" s="216">
        <f t="shared" si="228"/>
        <v>265.02</v>
      </c>
      <c r="B2332" s="45" t="s">
        <v>731</v>
      </c>
      <c r="C2332" s="49">
        <v>7.15</v>
      </c>
      <c r="D2332" s="9" t="s">
        <v>23</v>
      </c>
      <c r="E2332" s="144"/>
      <c r="F2332" s="31"/>
      <c r="G2332" s="31"/>
      <c r="H2332" s="210"/>
    </row>
    <row r="2333" spans="1:8" ht="20.25" customHeight="1">
      <c r="A2333" s="216">
        <f t="shared" si="228"/>
        <v>265.02999999999997</v>
      </c>
      <c r="B2333" s="45" t="s">
        <v>844</v>
      </c>
      <c r="C2333" s="49">
        <v>1.1092500000000001</v>
      </c>
      <c r="D2333" s="9" t="s">
        <v>23</v>
      </c>
      <c r="E2333" s="144"/>
      <c r="F2333" s="31"/>
      <c r="G2333" s="31"/>
      <c r="H2333" s="210"/>
    </row>
    <row r="2334" spans="1:8" ht="20.25" customHeight="1">
      <c r="A2334" s="216">
        <f t="shared" si="228"/>
        <v>265.03999999999996</v>
      </c>
      <c r="B2334" s="114" t="s">
        <v>845</v>
      </c>
      <c r="C2334" s="49">
        <v>1.4512499999999997</v>
      </c>
      <c r="D2334" s="9" t="s">
        <v>23</v>
      </c>
      <c r="E2334" s="144"/>
      <c r="F2334" s="31"/>
      <c r="G2334" s="31"/>
      <c r="H2334" s="210"/>
    </row>
    <row r="2335" spans="1:8" ht="20.25" customHeight="1">
      <c r="A2335" s="216">
        <f t="shared" si="228"/>
        <v>265.04999999999995</v>
      </c>
      <c r="B2335" s="45" t="s">
        <v>1469</v>
      </c>
      <c r="C2335" s="49">
        <v>0.79800000000000004</v>
      </c>
      <c r="D2335" s="9" t="s">
        <v>23</v>
      </c>
      <c r="E2335" s="144"/>
      <c r="F2335" s="31"/>
      <c r="G2335" s="31"/>
      <c r="H2335" s="210"/>
    </row>
    <row r="2336" spans="1:8" ht="20.25" customHeight="1">
      <c r="A2336" s="216">
        <f t="shared" si="228"/>
        <v>265.05999999999995</v>
      </c>
      <c r="B2336" s="45" t="s">
        <v>846</v>
      </c>
      <c r="C2336" s="49">
        <v>6.6</v>
      </c>
      <c r="D2336" s="9" t="s">
        <v>23</v>
      </c>
      <c r="E2336" s="144"/>
      <c r="F2336" s="31"/>
      <c r="G2336" s="31"/>
      <c r="H2336" s="210"/>
    </row>
    <row r="2337" spans="1:8" ht="20.25" customHeight="1">
      <c r="A2337" s="228"/>
      <c r="B2337" s="88" t="s">
        <v>420</v>
      </c>
      <c r="C2337" s="49"/>
      <c r="D2337" s="9"/>
      <c r="E2337" s="88"/>
      <c r="F2337" s="90"/>
      <c r="G2337" s="101"/>
      <c r="H2337" s="217"/>
    </row>
    <row r="2338" spans="1:8" ht="20.25" customHeight="1">
      <c r="A2338" s="215">
        <v>266</v>
      </c>
      <c r="B2338" s="18" t="s">
        <v>60</v>
      </c>
      <c r="C2338" s="49"/>
      <c r="D2338" s="9"/>
      <c r="E2338" s="107"/>
      <c r="F2338" s="107"/>
      <c r="G2338" s="107"/>
      <c r="H2338" s="210"/>
    </row>
    <row r="2339" spans="1:8" ht="20.25" customHeight="1">
      <c r="A2339" s="216">
        <f t="shared" ref="A2339:A2340" si="229">A2338+0.01</f>
        <v>266.01</v>
      </c>
      <c r="B2339" s="45" t="s">
        <v>743</v>
      </c>
      <c r="C2339" s="49">
        <v>63.179999999999993</v>
      </c>
      <c r="D2339" s="9" t="s">
        <v>61</v>
      </c>
      <c r="E2339" s="144"/>
      <c r="F2339" s="31"/>
      <c r="G2339" s="31"/>
      <c r="H2339" s="210"/>
    </row>
    <row r="2340" spans="1:8" ht="20.25" customHeight="1">
      <c r="A2340" s="216">
        <f t="shared" si="229"/>
        <v>266.02</v>
      </c>
      <c r="B2340" s="114" t="s">
        <v>648</v>
      </c>
      <c r="C2340" s="49">
        <v>125.1554</v>
      </c>
      <c r="D2340" s="9" t="s">
        <v>61</v>
      </c>
      <c r="E2340" s="144"/>
      <c r="F2340" s="31"/>
      <c r="G2340" s="31"/>
      <c r="H2340" s="210"/>
    </row>
    <row r="2341" spans="1:8" ht="20.25" customHeight="1">
      <c r="A2341" s="228"/>
      <c r="B2341" s="88" t="s">
        <v>420</v>
      </c>
      <c r="C2341" s="49"/>
      <c r="D2341" s="9"/>
      <c r="E2341" s="88"/>
      <c r="F2341" s="90"/>
      <c r="G2341" s="101"/>
      <c r="H2341" s="217"/>
    </row>
    <row r="2342" spans="1:8" ht="20.25" customHeight="1">
      <c r="A2342" s="215">
        <v>267</v>
      </c>
      <c r="B2342" s="25" t="s">
        <v>469</v>
      </c>
      <c r="C2342" s="49"/>
      <c r="D2342" s="9"/>
      <c r="E2342" s="107"/>
      <c r="F2342" s="107"/>
      <c r="G2342" s="107"/>
      <c r="H2342" s="210"/>
    </row>
    <row r="2343" spans="1:8" ht="20.25" customHeight="1">
      <c r="A2343" s="216">
        <f t="shared" ref="A2343:A2347" si="230">A2342+0.01</f>
        <v>267.01</v>
      </c>
      <c r="B2343" s="116" t="s">
        <v>603</v>
      </c>
      <c r="C2343" s="49">
        <v>78.150000000000006</v>
      </c>
      <c r="D2343" s="9" t="s">
        <v>61</v>
      </c>
      <c r="E2343" s="144"/>
      <c r="F2343" s="31"/>
      <c r="G2343" s="31"/>
      <c r="H2343" s="210"/>
    </row>
    <row r="2344" spans="1:8" ht="20.25" customHeight="1">
      <c r="A2344" s="216">
        <f t="shared" si="230"/>
        <v>267.02</v>
      </c>
      <c r="B2344" s="116" t="s">
        <v>65</v>
      </c>
      <c r="C2344" s="49">
        <v>104.02</v>
      </c>
      <c r="D2344" s="9" t="s">
        <v>61</v>
      </c>
      <c r="E2344" s="144"/>
      <c r="F2344" s="31"/>
      <c r="G2344" s="31"/>
      <c r="H2344" s="210"/>
    </row>
    <row r="2345" spans="1:8" ht="20.25" customHeight="1">
      <c r="A2345" s="216">
        <f t="shared" si="230"/>
        <v>267.02999999999997</v>
      </c>
      <c r="B2345" s="116" t="s">
        <v>649</v>
      </c>
      <c r="C2345" s="49">
        <v>78.150000000000006</v>
      </c>
      <c r="D2345" s="9" t="s">
        <v>61</v>
      </c>
      <c r="E2345" s="144"/>
      <c r="F2345" s="31"/>
      <c r="G2345" s="31"/>
      <c r="H2345" s="210"/>
    </row>
    <row r="2346" spans="1:8" ht="20.25" customHeight="1">
      <c r="A2346" s="216">
        <f t="shared" si="230"/>
        <v>267.03999999999996</v>
      </c>
      <c r="B2346" s="116" t="s">
        <v>396</v>
      </c>
      <c r="C2346" s="49">
        <v>274.00000000000006</v>
      </c>
      <c r="D2346" s="9" t="s">
        <v>68</v>
      </c>
      <c r="E2346" s="144"/>
      <c r="F2346" s="31"/>
      <c r="G2346" s="31"/>
      <c r="H2346" s="210"/>
    </row>
    <row r="2347" spans="1:8" ht="20.25" customHeight="1">
      <c r="A2347" s="216">
        <f t="shared" si="230"/>
        <v>267.04999999999995</v>
      </c>
      <c r="B2347" s="116" t="s">
        <v>1067</v>
      </c>
      <c r="C2347" s="49">
        <v>146.30000000000001</v>
      </c>
      <c r="D2347" s="9" t="s">
        <v>61</v>
      </c>
      <c r="E2347" s="144"/>
      <c r="F2347" s="31"/>
      <c r="G2347" s="31"/>
      <c r="H2347" s="210"/>
    </row>
    <row r="2348" spans="1:8" ht="20.25" customHeight="1">
      <c r="A2348" s="228"/>
      <c r="B2348" s="88" t="s">
        <v>420</v>
      </c>
      <c r="C2348" s="49"/>
      <c r="D2348" s="9"/>
      <c r="E2348" s="88"/>
      <c r="F2348" s="90"/>
      <c r="G2348" s="101"/>
      <c r="H2348" s="217"/>
    </row>
    <row r="2349" spans="1:8" ht="20.25" customHeight="1">
      <c r="A2349" s="215">
        <v>268</v>
      </c>
      <c r="B2349" s="18" t="s">
        <v>470</v>
      </c>
      <c r="C2349" s="49"/>
      <c r="D2349" s="9"/>
      <c r="E2349" s="107"/>
      <c r="F2349" s="107"/>
      <c r="G2349" s="107"/>
      <c r="H2349" s="210"/>
    </row>
    <row r="2350" spans="1:8" ht="20.25" customHeight="1">
      <c r="A2350" s="469">
        <f t="shared" ref="A2350:A2351" si="231">A2349+0.01</f>
        <v>268.01</v>
      </c>
      <c r="B2350" s="117" t="s">
        <v>745</v>
      </c>
      <c r="C2350" s="467">
        <v>6.0350000000000001</v>
      </c>
      <c r="D2350" s="147" t="s">
        <v>23</v>
      </c>
      <c r="E2350" s="144"/>
      <c r="F2350" s="31"/>
      <c r="G2350" s="31"/>
      <c r="H2350" s="210"/>
    </row>
    <row r="2351" spans="1:8" ht="20.25" customHeight="1">
      <c r="A2351" s="469">
        <f t="shared" si="231"/>
        <v>268.02</v>
      </c>
      <c r="B2351" s="117" t="s">
        <v>70</v>
      </c>
      <c r="C2351" s="467">
        <v>42.55</v>
      </c>
      <c r="D2351" s="147" t="s">
        <v>61</v>
      </c>
      <c r="E2351" s="144"/>
      <c r="F2351" s="31"/>
      <c r="G2351" s="31"/>
      <c r="H2351" s="210"/>
    </row>
    <row r="2352" spans="1:8" ht="20.25" customHeight="1" thickBot="1">
      <c r="A2352" s="379"/>
      <c r="B2352" s="261" t="s">
        <v>420</v>
      </c>
      <c r="C2352" s="263"/>
      <c r="D2352" s="279"/>
      <c r="E2352" s="261"/>
      <c r="F2352" s="380"/>
      <c r="G2352" s="281"/>
      <c r="H2352" s="334"/>
    </row>
    <row r="2353" spans="1:8" ht="20.25" customHeight="1">
      <c r="A2353" s="282">
        <v>269</v>
      </c>
      <c r="B2353" s="360" t="s">
        <v>1191</v>
      </c>
      <c r="C2353" s="270"/>
      <c r="D2353" s="285"/>
      <c r="E2353" s="374"/>
      <c r="F2353" s="374"/>
      <c r="G2353" s="374"/>
      <c r="H2353" s="273"/>
    </row>
    <row r="2354" spans="1:8" ht="20.25" customHeight="1">
      <c r="A2354" s="216">
        <f t="shared" ref="A2354:A2355" si="232">A2353+0.01</f>
        <v>269.01</v>
      </c>
      <c r="B2354" s="116" t="s">
        <v>847</v>
      </c>
      <c r="C2354" s="49">
        <v>56.9</v>
      </c>
      <c r="D2354" s="9" t="s">
        <v>61</v>
      </c>
      <c r="E2354" s="144"/>
      <c r="F2354" s="31"/>
      <c r="G2354" s="31"/>
      <c r="H2354" s="210"/>
    </row>
    <row r="2355" spans="1:8" ht="20.25" customHeight="1">
      <c r="A2355" s="216">
        <f t="shared" si="232"/>
        <v>269.02</v>
      </c>
      <c r="B2355" s="88" t="s">
        <v>654</v>
      </c>
      <c r="C2355" s="49">
        <v>56.9</v>
      </c>
      <c r="D2355" s="9" t="s">
        <v>61</v>
      </c>
      <c r="E2355" s="144"/>
      <c r="F2355" s="31"/>
      <c r="G2355" s="31"/>
      <c r="H2355" s="210"/>
    </row>
    <row r="2356" spans="1:8" ht="20.25" customHeight="1">
      <c r="A2356" s="228"/>
      <c r="B2356" s="88" t="s">
        <v>420</v>
      </c>
      <c r="C2356" s="49"/>
      <c r="D2356" s="9"/>
      <c r="E2356" s="139"/>
      <c r="F2356" s="90"/>
      <c r="G2356" s="101"/>
      <c r="H2356" s="217"/>
    </row>
    <row r="2357" spans="1:8" ht="20.25" customHeight="1">
      <c r="A2357" s="215">
        <v>270</v>
      </c>
      <c r="B2357" s="18" t="s">
        <v>1192</v>
      </c>
      <c r="C2357" s="49"/>
      <c r="D2357" s="9"/>
      <c r="E2357" s="144"/>
      <c r="F2357" s="107"/>
      <c r="G2357" s="107"/>
      <c r="H2357" s="210"/>
    </row>
    <row r="2358" spans="1:8" ht="20.25" customHeight="1">
      <c r="A2358" s="216">
        <f t="shared" ref="A2358" si="233">A2357+0.01</f>
        <v>270.01</v>
      </c>
      <c r="B2358" s="113" t="s">
        <v>656</v>
      </c>
      <c r="C2358" s="49">
        <v>3.01</v>
      </c>
      <c r="D2358" s="9" t="s">
        <v>61</v>
      </c>
      <c r="E2358" s="144"/>
      <c r="F2358" s="31"/>
      <c r="G2358" s="31"/>
      <c r="H2358" s="210"/>
    </row>
    <row r="2359" spans="1:8" ht="20.25" customHeight="1">
      <c r="A2359" s="228"/>
      <c r="B2359" s="88" t="s">
        <v>420</v>
      </c>
      <c r="C2359" s="49"/>
      <c r="D2359" s="9"/>
      <c r="E2359" s="139"/>
      <c r="F2359" s="90"/>
      <c r="G2359" s="101"/>
      <c r="H2359" s="217"/>
    </row>
    <row r="2360" spans="1:8" ht="20.25" customHeight="1">
      <c r="A2360" s="215">
        <v>271</v>
      </c>
      <c r="B2360" s="18" t="s">
        <v>76</v>
      </c>
      <c r="C2360" s="49"/>
      <c r="D2360" s="9"/>
      <c r="E2360" s="144"/>
      <c r="F2360" s="107"/>
      <c r="G2360" s="107"/>
      <c r="H2360" s="210"/>
    </row>
    <row r="2361" spans="1:8" ht="20.25" customHeight="1">
      <c r="A2361" s="216">
        <f t="shared" ref="A2361" si="234">A2360+0.01</f>
        <v>271.01</v>
      </c>
      <c r="B2361" s="159" t="s">
        <v>848</v>
      </c>
      <c r="C2361" s="49">
        <v>4.8</v>
      </c>
      <c r="D2361" s="9" t="s">
        <v>61</v>
      </c>
      <c r="E2361" s="144"/>
      <c r="F2361" s="31"/>
      <c r="G2361" s="31"/>
      <c r="H2361" s="210"/>
    </row>
    <row r="2362" spans="1:8" ht="20.25" customHeight="1">
      <c r="A2362" s="228"/>
      <c r="B2362" s="88" t="s">
        <v>420</v>
      </c>
      <c r="C2362" s="49"/>
      <c r="D2362" s="9"/>
      <c r="E2362" s="88"/>
      <c r="F2362" s="90"/>
      <c r="G2362" s="101"/>
      <c r="H2362" s="217"/>
    </row>
    <row r="2363" spans="1:8" ht="20.25" customHeight="1">
      <c r="A2363" s="215">
        <v>272</v>
      </c>
      <c r="B2363" s="18" t="s">
        <v>78</v>
      </c>
      <c r="C2363" s="49"/>
      <c r="D2363" s="9"/>
      <c r="E2363" s="107"/>
      <c r="F2363" s="107"/>
      <c r="G2363" s="107"/>
      <c r="H2363" s="210"/>
    </row>
    <row r="2364" spans="1:8" ht="20.25" customHeight="1">
      <c r="A2364" s="216">
        <f t="shared" ref="A2364:A2365" si="235">A2363+0.01</f>
        <v>272.01</v>
      </c>
      <c r="B2364" s="142" t="s">
        <v>849</v>
      </c>
      <c r="C2364" s="49">
        <v>3.5999999999999996</v>
      </c>
      <c r="D2364" s="9" t="s">
        <v>11</v>
      </c>
      <c r="E2364" s="148"/>
      <c r="F2364" s="31"/>
      <c r="G2364" s="31"/>
      <c r="H2364" s="210"/>
    </row>
    <row r="2365" spans="1:8" ht="20.25" customHeight="1">
      <c r="A2365" s="216">
        <f t="shared" si="235"/>
        <v>272.02</v>
      </c>
      <c r="B2365" s="123" t="s">
        <v>850</v>
      </c>
      <c r="C2365" s="49">
        <v>5.6549999999999994</v>
      </c>
      <c r="D2365" s="9" t="s">
        <v>11</v>
      </c>
      <c r="E2365" s="148"/>
      <c r="F2365" s="31"/>
      <c r="G2365" s="31"/>
      <c r="H2365" s="210"/>
    </row>
    <row r="2366" spans="1:8" ht="20.25" customHeight="1">
      <c r="A2366" s="228"/>
      <c r="B2366" s="88" t="s">
        <v>420</v>
      </c>
      <c r="C2366" s="49"/>
      <c r="D2366" s="9"/>
      <c r="E2366" s="88"/>
      <c r="F2366" s="90"/>
      <c r="G2366" s="101"/>
      <c r="H2366" s="217"/>
    </row>
    <row r="2367" spans="1:8" ht="20.25" customHeight="1">
      <c r="A2367" s="215">
        <v>273</v>
      </c>
      <c r="B2367" s="18" t="s">
        <v>82</v>
      </c>
      <c r="C2367" s="49"/>
      <c r="D2367" s="9"/>
      <c r="E2367" s="107"/>
      <c r="F2367" s="107"/>
      <c r="G2367" s="107"/>
      <c r="H2367" s="210"/>
    </row>
    <row r="2368" spans="1:8" ht="20.25" customHeight="1">
      <c r="A2368" s="216">
        <f t="shared" ref="A2368:A2372" si="236">A2367+0.01</f>
        <v>273.01</v>
      </c>
      <c r="B2368" s="88" t="s">
        <v>174</v>
      </c>
      <c r="C2368" s="49">
        <v>233.62</v>
      </c>
      <c r="D2368" s="9" t="s">
        <v>11</v>
      </c>
      <c r="E2368" s="107"/>
      <c r="F2368" s="31"/>
      <c r="G2368" s="31"/>
      <c r="H2368" s="210"/>
    </row>
    <row r="2369" spans="1:8" ht="20.25" customHeight="1">
      <c r="A2369" s="216">
        <f t="shared" si="236"/>
        <v>273.02</v>
      </c>
      <c r="B2369" s="88" t="s">
        <v>1068</v>
      </c>
      <c r="C2369" s="49">
        <v>182.17000000000002</v>
      </c>
      <c r="D2369" s="9" t="s">
        <v>11</v>
      </c>
      <c r="E2369" s="107"/>
      <c r="F2369" s="31"/>
      <c r="G2369" s="31"/>
      <c r="H2369" s="210"/>
    </row>
    <row r="2370" spans="1:8" ht="20.25" customHeight="1">
      <c r="A2370" s="216">
        <f t="shared" si="236"/>
        <v>273.02999999999997</v>
      </c>
      <c r="B2370" s="88" t="s">
        <v>1069</v>
      </c>
      <c r="C2370" s="49">
        <v>51.45</v>
      </c>
      <c r="D2370" s="9" t="s">
        <v>11</v>
      </c>
      <c r="E2370" s="107"/>
      <c r="F2370" s="31"/>
      <c r="G2370" s="31"/>
      <c r="H2370" s="210"/>
    </row>
    <row r="2371" spans="1:8" ht="20.25" customHeight="1">
      <c r="A2371" s="216">
        <f t="shared" si="236"/>
        <v>273.03999999999996</v>
      </c>
      <c r="B2371" s="88" t="s">
        <v>1061</v>
      </c>
      <c r="C2371" s="49">
        <v>146.30000000000001</v>
      </c>
      <c r="D2371" s="9" t="s">
        <v>11</v>
      </c>
      <c r="E2371" s="107"/>
      <c r="F2371" s="31"/>
      <c r="G2371" s="31"/>
      <c r="H2371" s="210"/>
    </row>
    <row r="2372" spans="1:8" ht="20.25" customHeight="1">
      <c r="A2372" s="216">
        <f t="shared" si="236"/>
        <v>273.04999999999995</v>
      </c>
      <c r="B2372" s="40" t="s">
        <v>86</v>
      </c>
      <c r="C2372" s="49">
        <v>20.41</v>
      </c>
      <c r="D2372" s="9" t="s">
        <v>11</v>
      </c>
      <c r="E2372" s="107"/>
      <c r="F2372" s="31"/>
      <c r="G2372" s="31"/>
      <c r="H2372" s="210"/>
    </row>
    <row r="2373" spans="1:8" ht="20.25" customHeight="1">
      <c r="A2373" s="228"/>
      <c r="B2373" s="88" t="s">
        <v>420</v>
      </c>
      <c r="C2373" s="49"/>
      <c r="D2373" s="9"/>
      <c r="E2373" s="88"/>
      <c r="F2373" s="90"/>
      <c r="G2373" s="101"/>
      <c r="H2373" s="217"/>
    </row>
    <row r="2374" spans="1:8" ht="20.25" customHeight="1">
      <c r="A2374" s="215">
        <v>274</v>
      </c>
      <c r="B2374" s="18" t="s">
        <v>87</v>
      </c>
      <c r="C2374" s="49"/>
      <c r="D2374" s="9"/>
      <c r="E2374" s="107"/>
      <c r="F2374" s="107"/>
      <c r="G2374" s="107"/>
      <c r="H2374" s="210"/>
    </row>
    <row r="2375" spans="1:8" ht="20.25" customHeight="1">
      <c r="A2375" s="216">
        <f t="shared" ref="A2375:A2377" si="237">A2374+0.01</f>
        <v>274.01</v>
      </c>
      <c r="B2375" s="118" t="s">
        <v>1094</v>
      </c>
      <c r="C2375" s="49">
        <v>3.8</v>
      </c>
      <c r="D2375" s="9" t="s">
        <v>91</v>
      </c>
      <c r="E2375" s="144"/>
      <c r="F2375" s="31"/>
      <c r="G2375" s="31"/>
      <c r="H2375" s="210"/>
    </row>
    <row r="2376" spans="1:8" ht="20.25" customHeight="1">
      <c r="A2376" s="216">
        <f t="shared" si="237"/>
        <v>274.02</v>
      </c>
      <c r="B2376" s="88" t="s">
        <v>1470</v>
      </c>
      <c r="C2376" s="49">
        <v>12.6</v>
      </c>
      <c r="D2376" s="9" t="s">
        <v>11</v>
      </c>
      <c r="E2376" s="144"/>
      <c r="F2376" s="31"/>
      <c r="G2376" s="31"/>
      <c r="H2376" s="210"/>
    </row>
    <row r="2377" spans="1:8" ht="20.25" customHeight="1">
      <c r="A2377" s="216">
        <f t="shared" si="237"/>
        <v>274.02999999999997</v>
      </c>
      <c r="B2377" s="88" t="s">
        <v>606</v>
      </c>
      <c r="C2377" s="49">
        <v>6.0600000000000005</v>
      </c>
      <c r="D2377" s="9" t="s">
        <v>11</v>
      </c>
      <c r="E2377" s="144"/>
      <c r="F2377" s="31"/>
      <c r="G2377" s="31"/>
      <c r="H2377" s="210"/>
    </row>
    <row r="2378" spans="1:8" ht="20.25" customHeight="1">
      <c r="A2378" s="225"/>
      <c r="B2378" s="88" t="s">
        <v>420</v>
      </c>
      <c r="C2378" s="49"/>
      <c r="D2378" s="9"/>
      <c r="E2378" s="88"/>
      <c r="F2378" s="90"/>
      <c r="G2378" s="101"/>
      <c r="H2378" s="217"/>
    </row>
    <row r="2379" spans="1:8" ht="20.25" customHeight="1">
      <c r="A2379" s="229"/>
      <c r="B2379" s="133"/>
      <c r="C2379" s="49"/>
      <c r="D2379" s="9"/>
      <c r="E2379" s="133"/>
      <c r="F2379" s="90"/>
      <c r="G2379" s="101"/>
      <c r="H2379" s="217"/>
    </row>
    <row r="2380" spans="1:8" ht="20.25" customHeight="1">
      <c r="A2380" s="215">
        <v>275</v>
      </c>
      <c r="B2380" s="18" t="s">
        <v>1471</v>
      </c>
      <c r="C2380" s="49"/>
      <c r="D2380" s="9"/>
      <c r="E2380" s="133"/>
      <c r="F2380" s="90"/>
      <c r="G2380" s="101"/>
      <c r="H2380" s="217"/>
    </row>
    <row r="2381" spans="1:8" ht="15.75">
      <c r="A2381" s="216">
        <f t="shared" ref="A2381:A2383" si="238">A2380+0.01</f>
        <v>275.01</v>
      </c>
      <c r="B2381" s="10" t="s">
        <v>1012</v>
      </c>
      <c r="C2381" s="49">
        <v>3</v>
      </c>
      <c r="D2381" s="9" t="s">
        <v>839</v>
      </c>
      <c r="E2381" s="53"/>
      <c r="F2381" s="31"/>
      <c r="G2381" s="101"/>
      <c r="H2381" s="217"/>
    </row>
    <row r="2382" spans="1:8" ht="45.75">
      <c r="A2382" s="216">
        <f t="shared" si="238"/>
        <v>275.02</v>
      </c>
      <c r="B2382" s="7" t="s">
        <v>591</v>
      </c>
      <c r="C2382" s="49">
        <v>2</v>
      </c>
      <c r="D2382" s="9" t="s">
        <v>839</v>
      </c>
      <c r="E2382" s="53"/>
      <c r="F2382" s="31"/>
      <c r="G2382" s="101"/>
      <c r="H2382" s="217"/>
    </row>
    <row r="2383" spans="1:8" ht="45.75">
      <c r="A2383" s="216">
        <f t="shared" si="238"/>
        <v>275.02999999999997</v>
      </c>
      <c r="B2383" s="10" t="s">
        <v>901</v>
      </c>
      <c r="C2383" s="49">
        <v>1</v>
      </c>
      <c r="D2383" s="9" t="s">
        <v>839</v>
      </c>
      <c r="E2383" s="53"/>
      <c r="F2383" s="31"/>
      <c r="G2383" s="101"/>
      <c r="H2383" s="217"/>
    </row>
    <row r="2384" spans="1:8" ht="20.25" customHeight="1">
      <c r="A2384" s="229"/>
      <c r="B2384" s="88" t="s">
        <v>420</v>
      </c>
      <c r="C2384" s="133"/>
      <c r="D2384" s="9"/>
      <c r="E2384" s="133"/>
      <c r="F2384" s="90"/>
      <c r="G2384" s="101"/>
      <c r="H2384" s="217"/>
    </row>
    <row r="2385" spans="1:8" ht="20.25" customHeight="1">
      <c r="A2385" s="237"/>
      <c r="B2385" s="18"/>
      <c r="C2385" s="18"/>
      <c r="D2385" s="9"/>
      <c r="E2385" s="107"/>
      <c r="F2385" s="107"/>
      <c r="G2385" s="107"/>
      <c r="H2385" s="210"/>
    </row>
    <row r="2386" spans="1:8" ht="20.25" customHeight="1">
      <c r="A2386" s="225"/>
      <c r="B2386" s="41" t="s">
        <v>851</v>
      </c>
      <c r="C2386" s="41"/>
      <c r="D2386" s="41"/>
      <c r="E2386" s="41"/>
      <c r="F2386" s="90"/>
      <c r="G2386" s="110"/>
      <c r="H2386" s="233"/>
    </row>
    <row r="2387" spans="1:8" ht="20.25" customHeight="1">
      <c r="A2387" s="237"/>
      <c r="B2387" s="18"/>
      <c r="C2387" s="18"/>
      <c r="D2387" s="18"/>
      <c r="E2387" s="18"/>
      <c r="F2387" s="18"/>
      <c r="G2387" s="18"/>
      <c r="H2387" s="210"/>
    </row>
    <row r="2388" spans="1:8" ht="20.100000000000001" customHeight="1">
      <c r="A2388" s="225"/>
      <c r="B2388" s="41" t="s">
        <v>1472</v>
      </c>
      <c r="C2388" s="41"/>
      <c r="D2388" s="41"/>
      <c r="E2388" s="41"/>
      <c r="F2388" s="41"/>
      <c r="G2388" s="111"/>
      <c r="H2388" s="214"/>
    </row>
    <row r="2389" spans="1:8" ht="20.25" customHeight="1">
      <c r="A2389" s="231"/>
      <c r="B2389" s="18"/>
      <c r="C2389" s="18"/>
      <c r="D2389" s="18"/>
      <c r="E2389" s="107"/>
      <c r="F2389" s="107"/>
      <c r="G2389" s="107"/>
      <c r="H2389" s="210"/>
    </row>
    <row r="2390" spans="1:8" ht="20.25" customHeight="1">
      <c r="A2390" s="227" t="s">
        <v>331</v>
      </c>
      <c r="B2390" s="41" t="s">
        <v>1122</v>
      </c>
      <c r="C2390" s="6"/>
      <c r="D2390" s="6"/>
      <c r="E2390" s="18"/>
      <c r="F2390" s="18"/>
      <c r="G2390" s="18"/>
      <c r="H2390" s="210"/>
    </row>
    <row r="2391" spans="1:8" ht="20.25" customHeight="1">
      <c r="A2391" s="227"/>
      <c r="B2391" s="6" t="s">
        <v>597</v>
      </c>
      <c r="C2391" s="6"/>
      <c r="D2391" s="6"/>
      <c r="E2391" s="18"/>
      <c r="F2391" s="18"/>
      <c r="G2391" s="18"/>
      <c r="H2391" s="210"/>
    </row>
    <row r="2392" spans="1:8" ht="20.25" customHeight="1">
      <c r="A2392" s="215">
        <v>276</v>
      </c>
      <c r="B2392" s="6" t="s">
        <v>9</v>
      </c>
      <c r="C2392" s="6"/>
      <c r="D2392" s="6"/>
      <c r="E2392" s="18"/>
      <c r="F2392" s="18"/>
      <c r="G2392" s="18"/>
      <c r="H2392" s="210"/>
    </row>
    <row r="2393" spans="1:8" ht="20.25" customHeight="1">
      <c r="A2393" s="216">
        <f t="shared" ref="A2393" si="239">A2392+0.01</f>
        <v>276.01</v>
      </c>
      <c r="B2393" s="7" t="s">
        <v>12</v>
      </c>
      <c r="C2393" s="8">
        <v>738</v>
      </c>
      <c r="D2393" s="9" t="s">
        <v>13</v>
      </c>
      <c r="E2393" s="53"/>
      <c r="F2393" s="31"/>
      <c r="G2393" s="31"/>
      <c r="H2393" s="210"/>
    </row>
    <row r="2394" spans="1:8" ht="20.25" customHeight="1">
      <c r="A2394" s="228"/>
      <c r="B2394" s="88" t="s">
        <v>420</v>
      </c>
      <c r="C2394" s="88"/>
      <c r="D2394" s="88"/>
      <c r="E2394" s="88"/>
      <c r="F2394" s="226"/>
      <c r="G2394" s="101"/>
      <c r="H2394" s="217"/>
    </row>
    <row r="2395" spans="1:8" ht="20.25" customHeight="1">
      <c r="A2395" s="215">
        <v>277</v>
      </c>
      <c r="B2395" s="6" t="s">
        <v>14</v>
      </c>
      <c r="C2395" s="6"/>
      <c r="D2395" s="6" t="s">
        <v>15</v>
      </c>
      <c r="E2395" s="18"/>
      <c r="F2395" s="18"/>
      <c r="G2395" s="18"/>
      <c r="H2395" s="210"/>
    </row>
    <row r="2396" spans="1:8" ht="20.25" customHeight="1">
      <c r="A2396" s="216">
        <f t="shared" ref="A2396:A2398" si="240">A2395+0.01</f>
        <v>277.01</v>
      </c>
      <c r="B2396" s="7" t="s">
        <v>18</v>
      </c>
      <c r="C2396" s="8">
        <v>213.71029674999994</v>
      </c>
      <c r="D2396" s="9" t="s">
        <v>17</v>
      </c>
      <c r="E2396" s="53"/>
      <c r="F2396" s="31"/>
      <c r="G2396" s="31"/>
      <c r="H2396" s="210"/>
    </row>
    <row r="2397" spans="1:8" ht="20.25" customHeight="1">
      <c r="A2397" s="216">
        <f t="shared" si="240"/>
        <v>277.02</v>
      </c>
      <c r="B2397" s="7" t="s">
        <v>20</v>
      </c>
      <c r="C2397" s="8">
        <v>95.840294624999999</v>
      </c>
      <c r="D2397" s="9" t="s">
        <v>17</v>
      </c>
      <c r="E2397" s="53"/>
      <c r="F2397" s="31"/>
      <c r="G2397" s="31"/>
      <c r="H2397" s="210"/>
    </row>
    <row r="2398" spans="1:8" ht="20.25" customHeight="1">
      <c r="A2398" s="216">
        <f t="shared" si="240"/>
        <v>277.02999999999997</v>
      </c>
      <c r="B2398" s="7" t="s">
        <v>531</v>
      </c>
      <c r="C2398" s="8">
        <v>133.11152031250001</v>
      </c>
      <c r="D2398" s="9" t="s">
        <v>17</v>
      </c>
      <c r="E2398" s="53"/>
      <c r="F2398" s="31"/>
      <c r="G2398" s="31"/>
      <c r="H2398" s="210"/>
    </row>
    <row r="2399" spans="1:8" ht="20.25" customHeight="1">
      <c r="A2399" s="228"/>
      <c r="B2399" s="88" t="s">
        <v>420</v>
      </c>
      <c r="C2399" s="88"/>
      <c r="D2399" s="88"/>
      <c r="E2399" s="88"/>
      <c r="F2399" s="226"/>
      <c r="G2399" s="101"/>
      <c r="H2399" s="217"/>
    </row>
    <row r="2400" spans="1:8" ht="20.25" customHeight="1">
      <c r="A2400" s="215">
        <v>278</v>
      </c>
      <c r="B2400" s="6" t="s">
        <v>440</v>
      </c>
      <c r="C2400" s="6"/>
      <c r="D2400" s="6" t="s">
        <v>15</v>
      </c>
      <c r="E2400" s="18"/>
      <c r="F2400" s="18"/>
      <c r="G2400" s="18"/>
      <c r="H2400" s="210"/>
    </row>
    <row r="2401" spans="1:8" ht="20.25" customHeight="1">
      <c r="A2401" s="216">
        <f t="shared" ref="A2401:A2418" si="241">A2400+0.01</f>
        <v>278.01</v>
      </c>
      <c r="B2401" s="7" t="s">
        <v>22</v>
      </c>
      <c r="C2401" s="8">
        <v>10.09256725</v>
      </c>
      <c r="D2401" s="9" t="s">
        <v>23</v>
      </c>
      <c r="E2401" s="53"/>
      <c r="F2401" s="31"/>
      <c r="G2401" s="31"/>
      <c r="H2401" s="210"/>
    </row>
    <row r="2402" spans="1:8" ht="20.25" customHeight="1">
      <c r="A2402" s="216">
        <f t="shared" si="241"/>
        <v>278.02</v>
      </c>
      <c r="B2402" s="7" t="s">
        <v>24</v>
      </c>
      <c r="C2402" s="8">
        <v>28.223999999999997</v>
      </c>
      <c r="D2402" s="9" t="s">
        <v>23</v>
      </c>
      <c r="E2402" s="53"/>
      <c r="F2402" s="31"/>
      <c r="G2402" s="31"/>
      <c r="H2402" s="210"/>
    </row>
    <row r="2403" spans="1:8" ht="30">
      <c r="A2403" s="216">
        <f t="shared" si="241"/>
        <v>278.02999999999997</v>
      </c>
      <c r="B2403" s="7" t="s">
        <v>532</v>
      </c>
      <c r="C2403" s="8">
        <v>1.9252499999999997</v>
      </c>
      <c r="D2403" s="9" t="s">
        <v>23</v>
      </c>
      <c r="E2403" s="53"/>
      <c r="F2403" s="31"/>
      <c r="G2403" s="31"/>
      <c r="H2403" s="210"/>
    </row>
    <row r="2404" spans="1:8" ht="30.75" thickBot="1">
      <c r="A2404" s="260">
        <f t="shared" si="241"/>
        <v>278.03999999999996</v>
      </c>
      <c r="B2404" s="336" t="s">
        <v>533</v>
      </c>
      <c r="C2404" s="381">
        <v>9.3402112500000012</v>
      </c>
      <c r="D2404" s="279" t="s">
        <v>23</v>
      </c>
      <c r="E2404" s="322"/>
      <c r="F2404" s="265"/>
      <c r="G2404" s="265"/>
      <c r="H2404" s="266"/>
    </row>
    <row r="2405" spans="1:8" ht="20.25" customHeight="1">
      <c r="A2405" s="267">
        <f t="shared" si="241"/>
        <v>278.04999999999995</v>
      </c>
      <c r="B2405" s="375" t="s">
        <v>534</v>
      </c>
      <c r="C2405" s="382">
        <v>11.628</v>
      </c>
      <c r="D2405" s="285" t="s">
        <v>23</v>
      </c>
      <c r="E2405" s="325"/>
      <c r="F2405" s="272"/>
      <c r="G2405" s="272"/>
      <c r="H2405" s="273"/>
    </row>
    <row r="2406" spans="1:8" ht="20.25" customHeight="1">
      <c r="A2406" s="216">
        <f t="shared" si="241"/>
        <v>278.05999999999995</v>
      </c>
      <c r="B2406" s="7" t="s">
        <v>535</v>
      </c>
      <c r="C2406" s="8">
        <v>0.68399999999999994</v>
      </c>
      <c r="D2406" s="9" t="s">
        <v>23</v>
      </c>
      <c r="E2406" s="53"/>
      <c r="F2406" s="31"/>
      <c r="G2406" s="31"/>
      <c r="H2406" s="210"/>
    </row>
    <row r="2407" spans="1:8" ht="20.25" customHeight="1">
      <c r="A2407" s="216">
        <f t="shared" si="241"/>
        <v>278.06999999999994</v>
      </c>
      <c r="B2407" s="7" t="s">
        <v>536</v>
      </c>
      <c r="C2407" s="8">
        <v>8.0891999999999999</v>
      </c>
      <c r="D2407" s="9" t="s">
        <v>23</v>
      </c>
      <c r="E2407" s="53"/>
      <c r="F2407" s="31"/>
      <c r="G2407" s="31"/>
      <c r="H2407" s="210"/>
    </row>
    <row r="2408" spans="1:8" ht="20.25" customHeight="1">
      <c r="A2408" s="216">
        <f t="shared" si="241"/>
        <v>278.07999999999993</v>
      </c>
      <c r="B2408" s="7" t="s">
        <v>1473</v>
      </c>
      <c r="C2408" s="8">
        <v>8.0891999999999999</v>
      </c>
      <c r="D2408" s="9" t="s">
        <v>23</v>
      </c>
      <c r="E2408" s="53"/>
      <c r="F2408" s="31"/>
      <c r="G2408" s="31"/>
      <c r="H2408" s="210"/>
    </row>
    <row r="2409" spans="1:8" ht="20.25" customHeight="1">
      <c r="A2409" s="216">
        <f t="shared" si="241"/>
        <v>278.08999999999992</v>
      </c>
      <c r="B2409" s="7" t="s">
        <v>537</v>
      </c>
      <c r="C2409" s="8">
        <v>8.0891999999999999</v>
      </c>
      <c r="D2409" s="9" t="s">
        <v>23</v>
      </c>
      <c r="E2409" s="53"/>
      <c r="F2409" s="31"/>
      <c r="G2409" s="31"/>
      <c r="H2409" s="210"/>
    </row>
    <row r="2410" spans="1:8" ht="20.25" customHeight="1">
      <c r="A2410" s="216">
        <f t="shared" si="241"/>
        <v>278.09999999999991</v>
      </c>
      <c r="B2410" s="7" t="s">
        <v>538</v>
      </c>
      <c r="C2410" s="8">
        <v>6.4179000000000004</v>
      </c>
      <c r="D2410" s="9" t="s">
        <v>23</v>
      </c>
      <c r="E2410" s="53"/>
      <c r="F2410" s="31"/>
      <c r="G2410" s="31"/>
      <c r="H2410" s="210"/>
    </row>
    <row r="2411" spans="1:8" ht="20.25" customHeight="1">
      <c r="A2411" s="216">
        <f t="shared" si="241"/>
        <v>278.1099999999999</v>
      </c>
      <c r="B2411" s="7" t="s">
        <v>1474</v>
      </c>
      <c r="C2411" s="8">
        <v>6.4179000000000004</v>
      </c>
      <c r="D2411" s="9" t="s">
        <v>23</v>
      </c>
      <c r="E2411" s="53"/>
      <c r="F2411" s="31"/>
      <c r="G2411" s="31"/>
      <c r="H2411" s="210"/>
    </row>
    <row r="2412" spans="1:8" ht="20.25" customHeight="1">
      <c r="A2412" s="216">
        <f t="shared" si="241"/>
        <v>278.11999999999989</v>
      </c>
      <c r="B2412" s="7" t="s">
        <v>813</v>
      </c>
      <c r="C2412" s="8">
        <v>6.4179000000000004</v>
      </c>
      <c r="D2412" s="9" t="s">
        <v>23</v>
      </c>
      <c r="E2412" s="53"/>
      <c r="F2412" s="31"/>
      <c r="G2412" s="31"/>
      <c r="H2412" s="210"/>
    </row>
    <row r="2413" spans="1:8" ht="20.25" customHeight="1">
      <c r="A2413" s="216">
        <f t="shared" si="241"/>
        <v>278.12999999999988</v>
      </c>
      <c r="B2413" s="7" t="s">
        <v>539</v>
      </c>
      <c r="C2413" s="8">
        <v>55.131072499999995</v>
      </c>
      <c r="D2413" s="9" t="s">
        <v>23</v>
      </c>
      <c r="E2413" s="53"/>
      <c r="F2413" s="31"/>
      <c r="G2413" s="31"/>
      <c r="H2413" s="210"/>
    </row>
    <row r="2414" spans="1:8" ht="20.25" customHeight="1">
      <c r="A2414" s="216">
        <f t="shared" si="241"/>
        <v>278.13999999999987</v>
      </c>
      <c r="B2414" s="7" t="s">
        <v>540</v>
      </c>
      <c r="C2414" s="8">
        <v>100.20937499999999</v>
      </c>
      <c r="D2414" s="9" t="s">
        <v>23</v>
      </c>
      <c r="E2414" s="53"/>
      <c r="F2414" s="31"/>
      <c r="G2414" s="31"/>
      <c r="H2414" s="210"/>
    </row>
    <row r="2415" spans="1:8" ht="30">
      <c r="A2415" s="216">
        <f t="shared" si="241"/>
        <v>278.14999999999986</v>
      </c>
      <c r="B2415" s="7" t="s">
        <v>586</v>
      </c>
      <c r="C2415" s="8">
        <v>1.9100000000000001</v>
      </c>
      <c r="D2415" s="9" t="s">
        <v>23</v>
      </c>
      <c r="E2415" s="53"/>
      <c r="F2415" s="31"/>
      <c r="G2415" s="31"/>
      <c r="H2415" s="210"/>
    </row>
    <row r="2416" spans="1:8" ht="20.25" customHeight="1">
      <c r="A2416" s="216">
        <f t="shared" si="241"/>
        <v>278.15999999999985</v>
      </c>
      <c r="B2416" s="7" t="s">
        <v>541</v>
      </c>
      <c r="C2416" s="8">
        <v>4.32</v>
      </c>
      <c r="D2416" s="9" t="s">
        <v>23</v>
      </c>
      <c r="E2416" s="53"/>
      <c r="F2416" s="31"/>
      <c r="G2416" s="31"/>
      <c r="H2416" s="210"/>
    </row>
    <row r="2417" spans="1:8" ht="30">
      <c r="A2417" s="216">
        <f t="shared" si="241"/>
        <v>278.16999999999985</v>
      </c>
      <c r="B2417" s="117" t="s">
        <v>542</v>
      </c>
      <c r="C2417" s="8">
        <v>5.8949999999999996</v>
      </c>
      <c r="D2417" s="9" t="s">
        <v>23</v>
      </c>
      <c r="E2417" s="53"/>
      <c r="F2417" s="31"/>
      <c r="G2417" s="31"/>
      <c r="H2417" s="210"/>
    </row>
    <row r="2418" spans="1:8" ht="20.25" customHeight="1">
      <c r="A2418" s="216">
        <f t="shared" si="241"/>
        <v>278.17999999999984</v>
      </c>
      <c r="B2418" s="117" t="s">
        <v>543</v>
      </c>
      <c r="C2418" s="8">
        <v>2.7337499999999997</v>
      </c>
      <c r="D2418" s="9" t="s">
        <v>23</v>
      </c>
      <c r="E2418" s="53"/>
      <c r="F2418" s="31"/>
      <c r="G2418" s="31"/>
      <c r="H2418" s="210"/>
    </row>
    <row r="2419" spans="1:8" ht="20.25" customHeight="1">
      <c r="A2419" s="228"/>
      <c r="B2419" s="88" t="s">
        <v>420</v>
      </c>
      <c r="C2419" s="88"/>
      <c r="D2419" s="88"/>
      <c r="E2419" s="88"/>
      <c r="F2419" s="226"/>
      <c r="G2419" s="101"/>
      <c r="H2419" s="217"/>
    </row>
    <row r="2420" spans="1:8" ht="20.25" customHeight="1">
      <c r="A2420" s="215">
        <v>279</v>
      </c>
      <c r="B2420" s="6" t="s">
        <v>60</v>
      </c>
      <c r="C2420" s="6"/>
      <c r="D2420" s="6"/>
      <c r="E2420" s="18"/>
      <c r="F2420" s="18"/>
      <c r="G2420" s="18"/>
      <c r="H2420" s="210"/>
    </row>
    <row r="2421" spans="1:8" ht="20.25" customHeight="1">
      <c r="A2421" s="216">
        <f t="shared" ref="A2421:A2425" si="242">A2420+0.01</f>
        <v>279.01</v>
      </c>
      <c r="B2421" s="7" t="s">
        <v>544</v>
      </c>
      <c r="C2421" s="8">
        <v>19.252499999999998</v>
      </c>
      <c r="D2421" s="9" t="s">
        <v>61</v>
      </c>
      <c r="E2421" s="53"/>
      <c r="F2421" s="31"/>
      <c r="G2421" s="31"/>
      <c r="H2421" s="210"/>
    </row>
    <row r="2422" spans="1:8" ht="20.25" customHeight="1">
      <c r="A2422" s="216">
        <f t="shared" si="242"/>
        <v>279.02</v>
      </c>
      <c r="B2422" s="7" t="s">
        <v>545</v>
      </c>
      <c r="C2422" s="8">
        <v>64.040000000000006</v>
      </c>
      <c r="D2422" s="9" t="s">
        <v>61</v>
      </c>
      <c r="E2422" s="53"/>
      <c r="F2422" s="31"/>
      <c r="G2422" s="31"/>
      <c r="H2422" s="210"/>
    </row>
    <row r="2423" spans="1:8" ht="20.25" customHeight="1">
      <c r="A2423" s="216">
        <f t="shared" si="242"/>
        <v>279.02999999999997</v>
      </c>
      <c r="B2423" s="7" t="s">
        <v>546</v>
      </c>
      <c r="C2423" s="55">
        <v>62.268075000000003</v>
      </c>
      <c r="D2423" s="9" t="s">
        <v>61</v>
      </c>
      <c r="E2423" s="53"/>
      <c r="F2423" s="31"/>
      <c r="G2423" s="31"/>
      <c r="H2423" s="210"/>
    </row>
    <row r="2424" spans="1:8" ht="20.25" customHeight="1">
      <c r="A2424" s="216">
        <f t="shared" si="242"/>
        <v>279.03999999999996</v>
      </c>
      <c r="B2424" s="7" t="s">
        <v>547</v>
      </c>
      <c r="C2424" s="8">
        <v>728.82596499999988</v>
      </c>
      <c r="D2424" s="9" t="s">
        <v>61</v>
      </c>
      <c r="E2424" s="53"/>
      <c r="F2424" s="31"/>
      <c r="G2424" s="31"/>
      <c r="H2424" s="210"/>
    </row>
    <row r="2425" spans="1:8" ht="20.25" customHeight="1">
      <c r="A2425" s="216">
        <f t="shared" si="242"/>
        <v>279.04999999999995</v>
      </c>
      <c r="B2425" s="7" t="s">
        <v>548</v>
      </c>
      <c r="C2425" s="8">
        <v>69.986999999999995</v>
      </c>
      <c r="D2425" s="9" t="s">
        <v>61</v>
      </c>
      <c r="E2425" s="53"/>
      <c r="F2425" s="31"/>
      <c r="G2425" s="31"/>
      <c r="H2425" s="210"/>
    </row>
    <row r="2426" spans="1:8" ht="20.25" customHeight="1">
      <c r="A2426" s="228"/>
      <c r="B2426" s="88" t="s">
        <v>420</v>
      </c>
      <c r="C2426" s="88"/>
      <c r="D2426" s="88"/>
      <c r="E2426" s="88"/>
      <c r="F2426" s="226"/>
      <c r="G2426" s="101"/>
      <c r="H2426" s="217"/>
    </row>
    <row r="2427" spans="1:8" ht="20.25" customHeight="1">
      <c r="A2427" s="215">
        <v>280</v>
      </c>
      <c r="B2427" s="6" t="s">
        <v>469</v>
      </c>
      <c r="C2427" s="6"/>
      <c r="D2427" s="6"/>
      <c r="E2427" s="18"/>
      <c r="F2427" s="18"/>
      <c r="G2427" s="18"/>
      <c r="H2427" s="210"/>
    </row>
    <row r="2428" spans="1:8" ht="20.25" customHeight="1">
      <c r="A2428" s="216">
        <f t="shared" ref="A2428:A2434" si="243">A2427+0.01</f>
        <v>280.01</v>
      </c>
      <c r="B2428" s="7" t="s">
        <v>63</v>
      </c>
      <c r="C2428" s="8">
        <v>866.56121499999995</v>
      </c>
      <c r="D2428" s="9" t="s">
        <v>61</v>
      </c>
      <c r="E2428" s="53"/>
      <c r="F2428" s="31"/>
      <c r="G2428" s="31"/>
      <c r="H2428" s="210"/>
    </row>
    <row r="2429" spans="1:8" ht="20.25" customHeight="1">
      <c r="A2429" s="216">
        <f t="shared" si="243"/>
        <v>280.02</v>
      </c>
      <c r="B2429" s="7" t="s">
        <v>64</v>
      </c>
      <c r="C2429" s="8">
        <v>1023.4614499999998</v>
      </c>
      <c r="D2429" s="9" t="s">
        <v>61</v>
      </c>
      <c r="E2429" s="53"/>
      <c r="F2429" s="31"/>
      <c r="G2429" s="31"/>
      <c r="H2429" s="210"/>
    </row>
    <row r="2430" spans="1:8" ht="20.25" customHeight="1">
      <c r="A2430" s="216">
        <f t="shared" si="243"/>
        <v>280.02999999999997</v>
      </c>
      <c r="B2430" s="7" t="s">
        <v>65</v>
      </c>
      <c r="C2430" s="8">
        <v>183.91199999999998</v>
      </c>
      <c r="D2430" s="9" t="s">
        <v>61</v>
      </c>
      <c r="E2430" s="53"/>
      <c r="F2430" s="31"/>
      <c r="G2430" s="31"/>
      <c r="H2430" s="210"/>
    </row>
    <row r="2431" spans="1:8" ht="20.25" customHeight="1">
      <c r="A2431" s="216">
        <f t="shared" si="243"/>
        <v>280.03999999999996</v>
      </c>
      <c r="B2431" s="7" t="s">
        <v>549</v>
      </c>
      <c r="C2431" s="8">
        <v>102.26</v>
      </c>
      <c r="D2431" s="9" t="s">
        <v>61</v>
      </c>
      <c r="E2431" s="53"/>
      <c r="F2431" s="31"/>
      <c r="G2431" s="31"/>
      <c r="H2431" s="210"/>
    </row>
    <row r="2432" spans="1:8" ht="20.25" customHeight="1">
      <c r="A2432" s="216">
        <f t="shared" si="243"/>
        <v>280.04999999999995</v>
      </c>
      <c r="B2432" s="7" t="s">
        <v>550</v>
      </c>
      <c r="C2432" s="8">
        <v>47.74</v>
      </c>
      <c r="D2432" s="9" t="s">
        <v>61</v>
      </c>
      <c r="E2432" s="53"/>
      <c r="F2432" s="31"/>
      <c r="G2432" s="31"/>
      <c r="H2432" s="210"/>
    </row>
    <row r="2433" spans="1:8" ht="20.25" customHeight="1">
      <c r="A2433" s="216">
        <f t="shared" si="243"/>
        <v>280.05999999999995</v>
      </c>
      <c r="B2433" s="7" t="s">
        <v>66</v>
      </c>
      <c r="C2433" s="8">
        <v>866.56121499999995</v>
      </c>
      <c r="D2433" s="9" t="s">
        <v>61</v>
      </c>
      <c r="E2433" s="53"/>
      <c r="F2433" s="31"/>
      <c r="G2433" s="31"/>
      <c r="H2433" s="210"/>
    </row>
    <row r="2434" spans="1:8" ht="20.25" customHeight="1">
      <c r="A2434" s="216">
        <f t="shared" si="243"/>
        <v>280.06999999999994</v>
      </c>
      <c r="B2434" s="7" t="s">
        <v>67</v>
      </c>
      <c r="C2434" s="8">
        <v>1509.7146999999998</v>
      </c>
      <c r="D2434" s="9" t="s">
        <v>91</v>
      </c>
      <c r="E2434" s="53"/>
      <c r="F2434" s="31"/>
      <c r="G2434" s="31"/>
      <c r="H2434" s="210"/>
    </row>
    <row r="2435" spans="1:8" ht="20.25" customHeight="1">
      <c r="A2435" s="228"/>
      <c r="B2435" s="88" t="s">
        <v>420</v>
      </c>
      <c r="C2435" s="88"/>
      <c r="D2435" s="88"/>
      <c r="E2435" s="88"/>
      <c r="F2435" s="226"/>
      <c r="G2435" s="101"/>
      <c r="H2435" s="217"/>
    </row>
    <row r="2436" spans="1:8" ht="20.25" customHeight="1">
      <c r="A2436" s="215">
        <v>281</v>
      </c>
      <c r="B2436" s="6" t="s">
        <v>470</v>
      </c>
      <c r="C2436" s="56"/>
      <c r="D2436" s="6"/>
      <c r="E2436" s="18"/>
      <c r="F2436" s="18"/>
      <c r="G2436" s="18"/>
      <c r="H2436" s="210"/>
    </row>
    <row r="2437" spans="1:8" ht="20.25" customHeight="1">
      <c r="A2437" s="444">
        <f t="shared" ref="A2437:A2440" si="244">A2436+0.01</f>
        <v>281.01</v>
      </c>
      <c r="B2437" s="457" t="s">
        <v>551</v>
      </c>
      <c r="C2437" s="458">
        <v>95.139272249999991</v>
      </c>
      <c r="D2437" s="451" t="s">
        <v>23</v>
      </c>
      <c r="E2437" s="53"/>
      <c r="F2437" s="31"/>
      <c r="G2437" s="31"/>
      <c r="H2437" s="210"/>
    </row>
    <row r="2438" spans="1:8" ht="20.25" customHeight="1">
      <c r="A2438" s="443">
        <f t="shared" si="244"/>
        <v>281.02</v>
      </c>
      <c r="B2438" s="456" t="s">
        <v>552</v>
      </c>
      <c r="C2438" s="459">
        <v>634.26181499999996</v>
      </c>
      <c r="D2438" s="452" t="s">
        <v>61</v>
      </c>
      <c r="E2438" s="53"/>
      <c r="F2438" s="31"/>
      <c r="G2438" s="31"/>
      <c r="H2438" s="210"/>
    </row>
    <row r="2439" spans="1:8" ht="20.25" customHeight="1">
      <c r="A2439" s="443">
        <f t="shared" si="244"/>
        <v>281.02999999999997</v>
      </c>
      <c r="B2439" s="456" t="s">
        <v>553</v>
      </c>
      <c r="C2439" s="459">
        <v>415.3</v>
      </c>
      <c r="D2439" s="452" t="s">
        <v>91</v>
      </c>
      <c r="E2439" s="53"/>
      <c r="F2439" s="31"/>
      <c r="G2439" s="31"/>
      <c r="H2439" s="210"/>
    </row>
    <row r="2440" spans="1:8" ht="20.25" customHeight="1">
      <c r="A2440" s="443">
        <f t="shared" si="244"/>
        <v>281.03999999999996</v>
      </c>
      <c r="B2440" s="456" t="s">
        <v>554</v>
      </c>
      <c r="C2440" s="459">
        <v>634.26181499999996</v>
      </c>
      <c r="D2440" s="452" t="s">
        <v>61</v>
      </c>
      <c r="E2440" s="53"/>
      <c r="F2440" s="31"/>
      <c r="G2440" s="31"/>
      <c r="H2440" s="210"/>
    </row>
    <row r="2441" spans="1:8" ht="20.25" customHeight="1">
      <c r="A2441" s="228"/>
      <c r="B2441" s="88" t="s">
        <v>420</v>
      </c>
      <c r="C2441" s="88"/>
      <c r="D2441" s="88"/>
      <c r="E2441" s="88"/>
      <c r="F2441" s="226"/>
      <c r="G2441" s="101"/>
      <c r="H2441" s="217"/>
    </row>
    <row r="2442" spans="1:8" ht="20.25" customHeight="1">
      <c r="A2442" s="215">
        <v>282</v>
      </c>
      <c r="B2442" s="6" t="s">
        <v>71</v>
      </c>
      <c r="C2442" s="6"/>
      <c r="D2442" s="6"/>
      <c r="E2442" s="18"/>
      <c r="F2442" s="18"/>
      <c r="G2442" s="18"/>
      <c r="H2442" s="210"/>
    </row>
    <row r="2443" spans="1:8" ht="30">
      <c r="A2443" s="444">
        <f t="shared" ref="A2443" si="245">A2442+0.01</f>
        <v>282.01</v>
      </c>
      <c r="B2443" s="457" t="s">
        <v>1408</v>
      </c>
      <c r="C2443" s="458">
        <v>170.26548</v>
      </c>
      <c r="D2443" s="451" t="s">
        <v>61</v>
      </c>
      <c r="E2443" s="148"/>
      <c r="F2443" s="31"/>
      <c r="G2443" s="31"/>
      <c r="H2443" s="210"/>
    </row>
    <row r="2444" spans="1:8" ht="20.25" customHeight="1">
      <c r="A2444" s="228"/>
      <c r="B2444" s="88" t="s">
        <v>420</v>
      </c>
      <c r="C2444" s="88"/>
      <c r="D2444" s="88"/>
      <c r="E2444" s="88"/>
      <c r="F2444" s="226"/>
      <c r="G2444" s="101"/>
      <c r="H2444" s="217"/>
    </row>
    <row r="2445" spans="1:8" ht="20.25" customHeight="1">
      <c r="A2445" s="215">
        <v>283</v>
      </c>
      <c r="B2445" s="6" t="s">
        <v>555</v>
      </c>
      <c r="C2445" s="6"/>
      <c r="D2445" s="6"/>
      <c r="E2445" s="18"/>
      <c r="F2445" s="18"/>
      <c r="G2445" s="18"/>
      <c r="H2445" s="210"/>
    </row>
    <row r="2446" spans="1:8" ht="20.25" customHeight="1">
      <c r="A2446" s="216">
        <f t="shared" ref="A2446:A2450" si="246">A2445+0.01</f>
        <v>283.01</v>
      </c>
      <c r="B2446" s="160" t="s">
        <v>556</v>
      </c>
      <c r="C2446" s="8">
        <v>7</v>
      </c>
      <c r="D2446" s="9" t="s">
        <v>608</v>
      </c>
      <c r="E2446" s="53"/>
      <c r="F2446" s="31"/>
      <c r="G2446" s="31"/>
      <c r="H2446" s="210"/>
    </row>
    <row r="2447" spans="1:8" ht="20.25" customHeight="1">
      <c r="A2447" s="216">
        <f t="shared" si="246"/>
        <v>283.02</v>
      </c>
      <c r="B2447" s="160" t="s">
        <v>557</v>
      </c>
      <c r="C2447" s="8">
        <v>2</v>
      </c>
      <c r="D2447" s="9" t="s">
        <v>608</v>
      </c>
      <c r="E2447" s="53"/>
      <c r="F2447" s="31"/>
      <c r="G2447" s="31"/>
      <c r="H2447" s="210"/>
    </row>
    <row r="2448" spans="1:8" ht="20.25" customHeight="1">
      <c r="A2448" s="216">
        <f t="shared" si="246"/>
        <v>283.02999999999997</v>
      </c>
      <c r="B2448" s="160" t="s">
        <v>558</v>
      </c>
      <c r="C2448" s="8">
        <v>4</v>
      </c>
      <c r="D2448" s="9" t="s">
        <v>608</v>
      </c>
      <c r="E2448" s="53"/>
      <c r="F2448" s="31"/>
      <c r="G2448" s="31"/>
      <c r="H2448" s="210"/>
    </row>
    <row r="2449" spans="1:8" ht="20.25" customHeight="1">
      <c r="A2449" s="216">
        <f t="shared" si="246"/>
        <v>283.03999999999996</v>
      </c>
      <c r="B2449" s="160" t="s">
        <v>559</v>
      </c>
      <c r="C2449" s="8">
        <v>14</v>
      </c>
      <c r="D2449" s="9" t="s">
        <v>608</v>
      </c>
      <c r="E2449" s="53"/>
      <c r="F2449" s="31"/>
      <c r="G2449" s="31"/>
      <c r="H2449" s="210"/>
    </row>
    <row r="2450" spans="1:8" ht="20.25" customHeight="1">
      <c r="A2450" s="216">
        <f t="shared" si="246"/>
        <v>283.04999999999995</v>
      </c>
      <c r="B2450" s="160" t="s">
        <v>560</v>
      </c>
      <c r="C2450" s="8">
        <v>1</v>
      </c>
      <c r="D2450" s="9" t="s">
        <v>608</v>
      </c>
      <c r="E2450" s="53"/>
      <c r="F2450" s="31"/>
      <c r="G2450" s="31"/>
      <c r="H2450" s="210"/>
    </row>
    <row r="2451" spans="1:8" ht="20.25" customHeight="1">
      <c r="A2451" s="228"/>
      <c r="B2451" s="88" t="s">
        <v>420</v>
      </c>
      <c r="C2451" s="88"/>
      <c r="D2451" s="88"/>
      <c r="E2451" s="88"/>
      <c r="F2451" s="226"/>
      <c r="G2451" s="101"/>
      <c r="H2451" s="217"/>
    </row>
    <row r="2452" spans="1:8" ht="20.25" customHeight="1">
      <c r="A2452" s="215">
        <v>284</v>
      </c>
      <c r="B2452" s="6" t="s">
        <v>78</v>
      </c>
      <c r="C2452" s="6"/>
      <c r="D2452" s="6"/>
      <c r="E2452" s="18"/>
      <c r="F2452" s="18"/>
      <c r="G2452" s="18"/>
      <c r="H2452" s="210"/>
    </row>
    <row r="2453" spans="1:8" ht="20.25" customHeight="1">
      <c r="A2453" s="444">
        <f t="shared" ref="A2453" si="247">A2452+0.01</f>
        <v>284.01</v>
      </c>
      <c r="B2453" s="457" t="s">
        <v>79</v>
      </c>
      <c r="C2453" s="458">
        <v>65.51400000000001</v>
      </c>
      <c r="D2453" s="451" t="s">
        <v>61</v>
      </c>
      <c r="E2453" s="53"/>
      <c r="F2453" s="31"/>
      <c r="G2453" s="31"/>
      <c r="H2453" s="210"/>
    </row>
    <row r="2454" spans="1:8" ht="20.25" customHeight="1">
      <c r="A2454" s="228"/>
      <c r="B2454" s="88" t="s">
        <v>420</v>
      </c>
      <c r="C2454" s="88"/>
      <c r="D2454" s="88"/>
      <c r="E2454" s="88"/>
      <c r="F2454" s="226"/>
      <c r="G2454" s="101"/>
      <c r="H2454" s="217"/>
    </row>
    <row r="2455" spans="1:8" ht="20.25" customHeight="1">
      <c r="A2455" s="215">
        <v>285</v>
      </c>
      <c r="B2455" s="6" t="s">
        <v>82</v>
      </c>
      <c r="C2455" s="6"/>
      <c r="D2455" s="6"/>
      <c r="E2455" s="18"/>
      <c r="F2455" s="18"/>
      <c r="G2455" s="18"/>
      <c r="H2455" s="210"/>
    </row>
    <row r="2456" spans="1:8" ht="20.25" customHeight="1">
      <c r="A2456" s="216">
        <f t="shared" ref="A2456:A2459" si="248">A2455+0.01</f>
        <v>285.01</v>
      </c>
      <c r="B2456" s="7" t="s">
        <v>83</v>
      </c>
      <c r="C2456" s="8">
        <v>1804.7290499999997</v>
      </c>
      <c r="D2456" s="9" t="s">
        <v>11</v>
      </c>
      <c r="E2456" s="53"/>
      <c r="F2456" s="31"/>
      <c r="G2456" s="31"/>
      <c r="H2456" s="210"/>
    </row>
    <row r="2457" spans="1:8" ht="20.25" customHeight="1">
      <c r="A2457" s="444">
        <f t="shared" si="248"/>
        <v>285.02</v>
      </c>
      <c r="B2457" s="457" t="s">
        <v>84</v>
      </c>
      <c r="C2457" s="458">
        <v>1620.8170499999997</v>
      </c>
      <c r="D2457" s="451" t="s">
        <v>11</v>
      </c>
      <c r="E2457" s="53"/>
      <c r="F2457" s="31"/>
      <c r="G2457" s="31"/>
      <c r="H2457" s="210"/>
    </row>
    <row r="2458" spans="1:8" ht="20.25" customHeight="1" thickBot="1">
      <c r="A2458" s="260">
        <f t="shared" si="248"/>
        <v>285.02999999999997</v>
      </c>
      <c r="B2458" s="336" t="s">
        <v>85</v>
      </c>
      <c r="C2458" s="381">
        <v>183.91199999999998</v>
      </c>
      <c r="D2458" s="279" t="s">
        <v>11</v>
      </c>
      <c r="E2458" s="322"/>
      <c r="F2458" s="265"/>
      <c r="G2458" s="265"/>
      <c r="H2458" s="266"/>
    </row>
    <row r="2459" spans="1:8" ht="30">
      <c r="A2459" s="267">
        <f t="shared" si="248"/>
        <v>285.03999999999996</v>
      </c>
      <c r="B2459" s="375" t="s">
        <v>1475</v>
      </c>
      <c r="C2459" s="382">
        <v>153.72999999999999</v>
      </c>
      <c r="D2459" s="285" t="s">
        <v>11</v>
      </c>
      <c r="E2459" s="325"/>
      <c r="F2459" s="272"/>
      <c r="G2459" s="272"/>
      <c r="H2459" s="273"/>
    </row>
    <row r="2460" spans="1:8" ht="20.25" customHeight="1">
      <c r="A2460" s="228"/>
      <c r="B2460" s="88" t="s">
        <v>420</v>
      </c>
      <c r="C2460" s="88"/>
      <c r="D2460" s="88"/>
      <c r="E2460" s="88"/>
      <c r="F2460" s="226"/>
      <c r="G2460" s="101"/>
      <c r="H2460" s="217"/>
    </row>
    <row r="2461" spans="1:8" ht="20.25" customHeight="1">
      <c r="A2461" s="215">
        <v>286</v>
      </c>
      <c r="B2461" s="6" t="s">
        <v>87</v>
      </c>
      <c r="C2461" s="6"/>
      <c r="D2461" s="6"/>
      <c r="E2461" s="18"/>
      <c r="F2461" s="18"/>
      <c r="G2461" s="18"/>
      <c r="H2461" s="210"/>
    </row>
    <row r="2462" spans="1:8" ht="20.25" customHeight="1">
      <c r="A2462" s="216">
        <f t="shared" ref="A2462:A2465" si="249">A2461+0.01</f>
        <v>286.01</v>
      </c>
      <c r="B2462" s="7" t="s">
        <v>561</v>
      </c>
      <c r="C2462" s="8">
        <v>2</v>
      </c>
      <c r="D2462" s="9" t="s">
        <v>608</v>
      </c>
      <c r="E2462" s="53"/>
      <c r="F2462" s="31"/>
      <c r="G2462" s="31"/>
      <c r="H2462" s="210"/>
    </row>
    <row r="2463" spans="1:8" ht="20.25" customHeight="1">
      <c r="A2463" s="216">
        <f t="shared" si="249"/>
        <v>286.02</v>
      </c>
      <c r="B2463" s="7" t="s">
        <v>562</v>
      </c>
      <c r="C2463" s="8">
        <v>2</v>
      </c>
      <c r="D2463" s="9" t="s">
        <v>608</v>
      </c>
      <c r="E2463" s="53"/>
      <c r="F2463" s="31"/>
      <c r="G2463" s="31"/>
      <c r="H2463" s="210"/>
    </row>
    <row r="2464" spans="1:8" ht="20.25" customHeight="1">
      <c r="A2464" s="216">
        <f t="shared" si="249"/>
        <v>286.02999999999997</v>
      </c>
      <c r="B2464" s="7" t="s">
        <v>563</v>
      </c>
      <c r="C2464" s="8">
        <v>263.18469999999996</v>
      </c>
      <c r="D2464" s="9" t="s">
        <v>91</v>
      </c>
      <c r="E2464" s="53"/>
      <c r="F2464" s="31"/>
      <c r="G2464" s="31"/>
      <c r="H2464" s="210"/>
    </row>
    <row r="2465" spans="1:8" ht="20.25" customHeight="1">
      <c r="A2465" s="216">
        <f t="shared" si="249"/>
        <v>286.03999999999996</v>
      </c>
      <c r="B2465" s="7" t="s">
        <v>94</v>
      </c>
      <c r="C2465" s="8">
        <v>8.4</v>
      </c>
      <c r="D2465" s="9" t="s">
        <v>91</v>
      </c>
      <c r="E2465" s="53"/>
      <c r="F2465" s="31"/>
      <c r="G2465" s="31"/>
      <c r="H2465" s="210"/>
    </row>
    <row r="2466" spans="1:8" ht="20.25" customHeight="1">
      <c r="A2466" s="228"/>
      <c r="B2466" s="88" t="s">
        <v>420</v>
      </c>
      <c r="C2466" s="88"/>
      <c r="D2466" s="88"/>
      <c r="E2466" s="88"/>
      <c r="F2466" s="226"/>
      <c r="G2466" s="101"/>
      <c r="H2466" s="217"/>
    </row>
    <row r="2467" spans="1:8" ht="20.25" customHeight="1">
      <c r="A2467" s="215">
        <v>287</v>
      </c>
      <c r="B2467" s="6" t="s">
        <v>95</v>
      </c>
      <c r="C2467" s="6"/>
      <c r="D2467" s="6"/>
      <c r="E2467" s="18"/>
      <c r="F2467" s="18"/>
      <c r="G2467" s="18"/>
      <c r="H2467" s="210"/>
    </row>
    <row r="2468" spans="1:8" ht="20.25" customHeight="1">
      <c r="A2468" s="216">
        <f t="shared" ref="A2468:A2475" si="250">A2467+0.01</f>
        <v>287.01</v>
      </c>
      <c r="B2468" s="7" t="s">
        <v>96</v>
      </c>
      <c r="C2468" s="8">
        <v>2.7755999999999994</v>
      </c>
      <c r="D2468" s="9" t="s">
        <v>38</v>
      </c>
      <c r="E2468" s="53"/>
      <c r="F2468" s="31"/>
      <c r="G2468" s="31"/>
      <c r="H2468" s="210"/>
    </row>
    <row r="2469" spans="1:8" ht="20.25" customHeight="1">
      <c r="A2469" s="216">
        <f t="shared" si="250"/>
        <v>287.02</v>
      </c>
      <c r="B2469" s="7" t="s">
        <v>19</v>
      </c>
      <c r="C2469" s="8">
        <v>11.0352</v>
      </c>
      <c r="D2469" s="9" t="s">
        <v>38</v>
      </c>
      <c r="E2469" s="53"/>
      <c r="F2469" s="31"/>
      <c r="G2469" s="31"/>
      <c r="H2469" s="210"/>
    </row>
    <row r="2470" spans="1:8" ht="20.25" customHeight="1">
      <c r="A2470" s="216">
        <f t="shared" si="250"/>
        <v>287.02999999999997</v>
      </c>
      <c r="B2470" s="7" t="s">
        <v>97</v>
      </c>
      <c r="C2470" s="8">
        <v>1.1564999999999999</v>
      </c>
      <c r="D2470" s="9" t="s">
        <v>38</v>
      </c>
      <c r="E2470" s="53"/>
      <c r="F2470" s="31"/>
      <c r="G2470" s="31"/>
      <c r="H2470" s="210"/>
    </row>
    <row r="2471" spans="1:8" ht="20.25" customHeight="1">
      <c r="A2471" s="216">
        <f t="shared" si="250"/>
        <v>287.03999999999996</v>
      </c>
      <c r="B2471" s="7" t="s">
        <v>564</v>
      </c>
      <c r="C2471" s="8">
        <v>7.26</v>
      </c>
      <c r="D2471" s="9" t="s">
        <v>11</v>
      </c>
      <c r="E2471" s="53"/>
      <c r="F2471" s="31"/>
      <c r="G2471" s="31"/>
      <c r="H2471" s="210"/>
    </row>
    <row r="2472" spans="1:8" ht="20.25" customHeight="1">
      <c r="A2472" s="216">
        <f t="shared" si="250"/>
        <v>287.04999999999995</v>
      </c>
      <c r="B2472" s="7" t="s">
        <v>565</v>
      </c>
      <c r="C2472" s="8">
        <v>7.7439999999999998</v>
      </c>
      <c r="D2472" s="9" t="s">
        <v>11</v>
      </c>
      <c r="E2472" s="53"/>
      <c r="F2472" s="31"/>
      <c r="G2472" s="31"/>
      <c r="H2472" s="210"/>
    </row>
    <row r="2473" spans="1:8" ht="30">
      <c r="A2473" s="216">
        <f t="shared" si="250"/>
        <v>287.05999999999995</v>
      </c>
      <c r="B2473" s="7" t="s">
        <v>100</v>
      </c>
      <c r="C2473" s="8">
        <v>2.2070399999999997</v>
      </c>
      <c r="D2473" s="9" t="s">
        <v>11</v>
      </c>
      <c r="E2473" s="53"/>
      <c r="F2473" s="31"/>
      <c r="G2473" s="31"/>
      <c r="H2473" s="210"/>
    </row>
    <row r="2474" spans="1:8" ht="20.25" customHeight="1">
      <c r="A2474" s="216">
        <f t="shared" si="250"/>
        <v>287.06999999999994</v>
      </c>
      <c r="B2474" s="7" t="s">
        <v>101</v>
      </c>
      <c r="C2474" s="8">
        <v>14.7136</v>
      </c>
      <c r="D2474" s="9" t="s">
        <v>11</v>
      </c>
      <c r="E2474" s="53"/>
      <c r="F2474" s="31"/>
      <c r="G2474" s="31"/>
      <c r="H2474" s="210"/>
    </row>
    <row r="2475" spans="1:8" ht="20.25" customHeight="1">
      <c r="A2475" s="216">
        <f t="shared" si="250"/>
        <v>287.07999999999993</v>
      </c>
      <c r="B2475" s="7" t="s">
        <v>104</v>
      </c>
      <c r="C2475" s="8">
        <v>9.68</v>
      </c>
      <c r="D2475" s="9" t="s">
        <v>91</v>
      </c>
      <c r="E2475" s="53"/>
      <c r="F2475" s="31"/>
      <c r="G2475" s="31"/>
      <c r="H2475" s="210"/>
    </row>
    <row r="2476" spans="1:8" ht="20.25" customHeight="1">
      <c r="A2476" s="228"/>
      <c r="B2476" s="88" t="s">
        <v>420</v>
      </c>
      <c r="C2476" s="88"/>
      <c r="D2476" s="88"/>
      <c r="E2476" s="88"/>
      <c r="F2476" s="226"/>
      <c r="G2476" s="101"/>
      <c r="H2476" s="217"/>
    </row>
    <row r="2477" spans="1:8" ht="20.25" customHeight="1">
      <c r="A2477" s="215">
        <v>288</v>
      </c>
      <c r="B2477" s="6" t="s">
        <v>1157</v>
      </c>
      <c r="C2477" s="6"/>
      <c r="D2477" s="6" t="s">
        <v>15</v>
      </c>
      <c r="E2477" s="18"/>
      <c r="F2477" s="18"/>
      <c r="G2477" s="18"/>
      <c r="H2477" s="210"/>
    </row>
    <row r="2478" spans="1:8" ht="20.25" customHeight="1">
      <c r="A2478" s="216">
        <f t="shared" ref="A2478:A2481" si="251">A2477+0.01</f>
        <v>288.01</v>
      </c>
      <c r="B2478" s="7" t="s">
        <v>566</v>
      </c>
      <c r="C2478" s="8">
        <v>689.33749999999998</v>
      </c>
      <c r="D2478" s="9" t="s">
        <v>11</v>
      </c>
      <c r="E2478" s="53"/>
      <c r="F2478" s="31"/>
      <c r="G2478" s="31"/>
      <c r="H2478" s="210"/>
    </row>
    <row r="2479" spans="1:8" ht="20.25" customHeight="1">
      <c r="A2479" s="216">
        <f t="shared" si="251"/>
        <v>288.02</v>
      </c>
      <c r="B2479" s="7" t="s">
        <v>567</v>
      </c>
      <c r="C2479" s="8">
        <v>11.9375</v>
      </c>
      <c r="D2479" s="9" t="s">
        <v>11</v>
      </c>
      <c r="E2479" s="53"/>
      <c r="F2479" s="31"/>
      <c r="G2479" s="31"/>
      <c r="H2479" s="210"/>
    </row>
    <row r="2480" spans="1:8" ht="20.25" customHeight="1">
      <c r="A2480" s="216">
        <f t="shared" si="251"/>
        <v>288.02999999999997</v>
      </c>
      <c r="B2480" s="7" t="s">
        <v>106</v>
      </c>
      <c r="C2480" s="8">
        <v>129.57</v>
      </c>
      <c r="D2480" s="9" t="s">
        <v>68</v>
      </c>
      <c r="E2480" s="53"/>
      <c r="F2480" s="31"/>
      <c r="G2480" s="31"/>
      <c r="H2480" s="210"/>
    </row>
    <row r="2481" spans="1:8" ht="30">
      <c r="A2481" s="216">
        <f t="shared" si="251"/>
        <v>288.03999999999996</v>
      </c>
      <c r="B2481" s="7" t="s">
        <v>107</v>
      </c>
      <c r="C2481" s="8">
        <v>689.33749999999998</v>
      </c>
      <c r="D2481" s="9" t="s">
        <v>11</v>
      </c>
      <c r="E2481" s="53"/>
      <c r="F2481" s="31"/>
      <c r="G2481" s="31"/>
      <c r="H2481" s="210"/>
    </row>
    <row r="2482" spans="1:8" ht="20.25" customHeight="1">
      <c r="A2482" s="228"/>
      <c r="B2482" s="88" t="s">
        <v>420</v>
      </c>
      <c r="C2482" s="88"/>
      <c r="D2482" s="88"/>
      <c r="E2482" s="88"/>
      <c r="F2482" s="226"/>
      <c r="G2482" s="101"/>
      <c r="H2482" s="217"/>
    </row>
    <row r="2483" spans="1:8" ht="20.25" customHeight="1">
      <c r="A2483" s="229"/>
      <c r="B2483" s="133"/>
      <c r="C2483" s="133"/>
      <c r="D2483" s="133"/>
      <c r="E2483" s="133"/>
      <c r="F2483" s="101"/>
      <c r="G2483" s="101"/>
      <c r="H2483" s="217"/>
    </row>
    <row r="2484" spans="1:8" ht="20.25" customHeight="1">
      <c r="A2484" s="225"/>
      <c r="B2484" s="18" t="s">
        <v>598</v>
      </c>
      <c r="C2484" s="18"/>
      <c r="D2484" s="18"/>
      <c r="E2484" s="18"/>
      <c r="F2484" s="226"/>
      <c r="G2484" s="101"/>
      <c r="H2484" s="210"/>
    </row>
    <row r="2485" spans="1:8" ht="20.25" customHeight="1">
      <c r="A2485" s="225"/>
      <c r="B2485" s="18"/>
      <c r="C2485" s="18"/>
      <c r="D2485" s="18"/>
      <c r="E2485" s="18"/>
      <c r="F2485" s="226"/>
      <c r="G2485" s="101"/>
      <c r="H2485" s="210"/>
    </row>
    <row r="2486" spans="1:8" ht="20.25" customHeight="1">
      <c r="A2486" s="227"/>
      <c r="B2486" s="10" t="s">
        <v>525</v>
      </c>
      <c r="C2486" s="8"/>
      <c r="D2486" s="9"/>
      <c r="E2486" s="18"/>
      <c r="F2486" s="18"/>
      <c r="G2486" s="18"/>
      <c r="H2486" s="210"/>
    </row>
    <row r="2487" spans="1:8" ht="20.25" customHeight="1">
      <c r="A2487" s="215">
        <v>289</v>
      </c>
      <c r="B2487" s="25" t="s">
        <v>599</v>
      </c>
      <c r="C2487" s="8"/>
      <c r="D2487" s="9"/>
      <c r="E2487" s="18"/>
      <c r="F2487" s="18"/>
      <c r="G2487" s="18"/>
      <c r="H2487" s="210"/>
    </row>
    <row r="2488" spans="1:8" ht="45.75">
      <c r="A2488" s="216">
        <f t="shared" ref="A2488:A2501" si="252">A2487+0.01</f>
        <v>289.01</v>
      </c>
      <c r="B2488" s="7" t="s">
        <v>1409</v>
      </c>
      <c r="C2488" s="161">
        <v>8</v>
      </c>
      <c r="D2488" s="9" t="s">
        <v>229</v>
      </c>
      <c r="E2488" s="53"/>
      <c r="F2488" s="31"/>
      <c r="G2488" s="31"/>
      <c r="H2488" s="210"/>
    </row>
    <row r="2489" spans="1:8" ht="45.75">
      <c r="A2489" s="216">
        <f t="shared" si="252"/>
        <v>289.02</v>
      </c>
      <c r="B2489" s="7" t="s">
        <v>587</v>
      </c>
      <c r="C2489" s="161">
        <v>2</v>
      </c>
      <c r="D2489" s="9" t="s">
        <v>229</v>
      </c>
      <c r="E2489" s="53"/>
      <c r="F2489" s="31"/>
      <c r="G2489" s="31"/>
      <c r="H2489" s="210"/>
    </row>
    <row r="2490" spans="1:8" ht="45.75">
      <c r="A2490" s="216">
        <f t="shared" si="252"/>
        <v>289.02999999999997</v>
      </c>
      <c r="B2490" s="7" t="s">
        <v>1476</v>
      </c>
      <c r="C2490" s="161">
        <v>5</v>
      </c>
      <c r="D2490" s="9" t="s">
        <v>229</v>
      </c>
      <c r="E2490" s="53"/>
      <c r="F2490" s="31"/>
      <c r="G2490" s="31"/>
      <c r="H2490" s="210"/>
    </row>
    <row r="2491" spans="1:8" ht="30.75">
      <c r="A2491" s="216">
        <f t="shared" si="252"/>
        <v>289.03999999999996</v>
      </c>
      <c r="B2491" s="7" t="s">
        <v>1390</v>
      </c>
      <c r="C2491" s="161">
        <v>2</v>
      </c>
      <c r="D2491" s="9" t="s">
        <v>229</v>
      </c>
      <c r="E2491" s="53"/>
      <c r="F2491" s="31"/>
      <c r="G2491" s="31"/>
      <c r="H2491" s="210"/>
    </row>
    <row r="2492" spans="1:8" ht="30.75">
      <c r="A2492" s="216">
        <f t="shared" si="252"/>
        <v>289.04999999999995</v>
      </c>
      <c r="B2492" s="7" t="s">
        <v>588</v>
      </c>
      <c r="C2492" s="146">
        <v>1</v>
      </c>
      <c r="D2492" s="9" t="s">
        <v>229</v>
      </c>
      <c r="E2492" s="53"/>
      <c r="F2492" s="31"/>
      <c r="G2492" s="31"/>
      <c r="H2492" s="210"/>
    </row>
    <row r="2493" spans="1:8" ht="45.75">
      <c r="A2493" s="216">
        <f t="shared" si="252"/>
        <v>289.05999999999995</v>
      </c>
      <c r="B2493" s="10" t="s">
        <v>1410</v>
      </c>
      <c r="C2493" s="161">
        <v>2</v>
      </c>
      <c r="D2493" s="9" t="s">
        <v>229</v>
      </c>
      <c r="E2493" s="53"/>
      <c r="F2493" s="31"/>
      <c r="G2493" s="31"/>
      <c r="H2493" s="210"/>
    </row>
    <row r="2494" spans="1:8" ht="30.75">
      <c r="A2494" s="216">
        <f t="shared" si="252"/>
        <v>289.06999999999994</v>
      </c>
      <c r="B2494" s="7" t="s">
        <v>589</v>
      </c>
      <c r="C2494" s="161">
        <v>3</v>
      </c>
      <c r="D2494" s="9" t="s">
        <v>229</v>
      </c>
      <c r="E2494" s="53"/>
      <c r="F2494" s="31"/>
      <c r="G2494" s="31"/>
      <c r="H2494" s="210"/>
    </row>
    <row r="2495" spans="1:8" ht="30.75">
      <c r="A2495" s="216">
        <f t="shared" si="252"/>
        <v>289.07999999999993</v>
      </c>
      <c r="B2495" s="7" t="s">
        <v>590</v>
      </c>
      <c r="C2495" s="161">
        <v>2</v>
      </c>
      <c r="D2495" s="9" t="s">
        <v>229</v>
      </c>
      <c r="E2495" s="53"/>
      <c r="F2495" s="31"/>
      <c r="G2495" s="31"/>
      <c r="H2495" s="210"/>
    </row>
    <row r="2496" spans="1:8" ht="45.75">
      <c r="A2496" s="216">
        <f t="shared" si="252"/>
        <v>289.08999999999992</v>
      </c>
      <c r="B2496" s="7" t="s">
        <v>591</v>
      </c>
      <c r="C2496" s="161">
        <v>5</v>
      </c>
      <c r="D2496" s="9" t="s">
        <v>229</v>
      </c>
      <c r="E2496" s="53"/>
      <c r="F2496" s="31"/>
      <c r="G2496" s="31"/>
      <c r="H2496" s="210"/>
    </row>
    <row r="2497" spans="1:8" ht="45.75">
      <c r="A2497" s="216">
        <f t="shared" si="252"/>
        <v>289.09999999999991</v>
      </c>
      <c r="B2497" s="10" t="s">
        <v>592</v>
      </c>
      <c r="C2497" s="161">
        <v>2</v>
      </c>
      <c r="D2497" s="9" t="s">
        <v>229</v>
      </c>
      <c r="E2497" s="53"/>
      <c r="F2497" s="31"/>
      <c r="G2497" s="31"/>
      <c r="H2497" s="210"/>
    </row>
    <row r="2498" spans="1:8" ht="45.75">
      <c r="A2498" s="216">
        <f t="shared" si="252"/>
        <v>289.1099999999999</v>
      </c>
      <c r="B2498" s="10" t="s">
        <v>593</v>
      </c>
      <c r="C2498" s="161">
        <v>5</v>
      </c>
      <c r="D2498" s="9" t="s">
        <v>229</v>
      </c>
      <c r="E2498" s="53"/>
      <c r="F2498" s="31"/>
      <c r="G2498" s="31"/>
      <c r="H2498" s="210"/>
    </row>
    <row r="2499" spans="1:8" ht="46.5" thickBot="1">
      <c r="A2499" s="260">
        <f t="shared" si="252"/>
        <v>289.11999999999989</v>
      </c>
      <c r="B2499" s="383" t="s">
        <v>594</v>
      </c>
      <c r="C2499" s="384">
        <v>4</v>
      </c>
      <c r="D2499" s="279" t="s">
        <v>229</v>
      </c>
      <c r="E2499" s="322"/>
      <c r="F2499" s="265"/>
      <c r="G2499" s="265"/>
      <c r="H2499" s="266"/>
    </row>
    <row r="2500" spans="1:8" ht="45.75">
      <c r="A2500" s="267">
        <f t="shared" si="252"/>
        <v>289.12999999999988</v>
      </c>
      <c r="B2500" s="385" t="s">
        <v>595</v>
      </c>
      <c r="C2500" s="386">
        <v>2</v>
      </c>
      <c r="D2500" s="285" t="s">
        <v>229</v>
      </c>
      <c r="E2500" s="325"/>
      <c r="F2500" s="272"/>
      <c r="G2500" s="272"/>
      <c r="H2500" s="273"/>
    </row>
    <row r="2501" spans="1:8" ht="45.75">
      <c r="A2501" s="216">
        <f t="shared" si="252"/>
        <v>289.13999999999987</v>
      </c>
      <c r="B2501" s="134" t="s">
        <v>596</v>
      </c>
      <c r="C2501" s="146">
        <v>5</v>
      </c>
      <c r="D2501" s="9" t="s">
        <v>229</v>
      </c>
      <c r="E2501" s="53"/>
      <c r="F2501" s="31"/>
      <c r="G2501" s="31"/>
      <c r="H2501" s="210"/>
    </row>
    <row r="2502" spans="1:8" ht="20.25" customHeight="1">
      <c r="A2502" s="225"/>
      <c r="B2502" s="18" t="s">
        <v>568</v>
      </c>
      <c r="C2502" s="18"/>
      <c r="D2502" s="18"/>
      <c r="E2502" s="18"/>
      <c r="F2502" s="226"/>
      <c r="G2502" s="101"/>
      <c r="H2502" s="217"/>
    </row>
    <row r="2503" spans="1:8" ht="20.25" customHeight="1">
      <c r="A2503" s="227"/>
      <c r="B2503" s="7"/>
      <c r="C2503" s="8"/>
      <c r="D2503" s="9"/>
      <c r="E2503" s="18"/>
      <c r="F2503" s="18"/>
      <c r="G2503" s="18"/>
      <c r="H2503" s="210"/>
    </row>
    <row r="2504" spans="1:8" ht="20.25" customHeight="1">
      <c r="A2504" s="227"/>
      <c r="B2504" s="10" t="s">
        <v>569</v>
      </c>
      <c r="C2504" s="8"/>
      <c r="D2504" s="9"/>
      <c r="E2504" s="18"/>
      <c r="F2504" s="18"/>
      <c r="G2504" s="18"/>
      <c r="H2504" s="210"/>
    </row>
    <row r="2505" spans="1:8" ht="20.25" customHeight="1">
      <c r="A2505" s="215">
        <v>290</v>
      </c>
      <c r="B2505" s="10" t="s">
        <v>570</v>
      </c>
      <c r="C2505" s="8"/>
      <c r="D2505" s="9"/>
      <c r="E2505" s="18"/>
      <c r="F2505" s="18"/>
      <c r="G2505" s="18"/>
      <c r="H2505" s="210"/>
    </row>
    <row r="2506" spans="1:8" ht="20.25" customHeight="1">
      <c r="A2506" s="497">
        <f t="shared" ref="A2506" si="253">A2505+0.01</f>
        <v>290.01</v>
      </c>
      <c r="B2506" s="162" t="s">
        <v>1477</v>
      </c>
      <c r="C2506" s="530">
        <v>1</v>
      </c>
      <c r="D2506" s="533" t="s">
        <v>229</v>
      </c>
      <c r="E2506" s="488"/>
      <c r="F2506" s="476"/>
      <c r="G2506" s="476"/>
      <c r="H2506" s="479"/>
    </row>
    <row r="2507" spans="1:8" ht="20.25" customHeight="1">
      <c r="A2507" s="498"/>
      <c r="B2507" s="239" t="s">
        <v>571</v>
      </c>
      <c r="C2507" s="531"/>
      <c r="D2507" s="534"/>
      <c r="E2507" s="489"/>
      <c r="F2507" s="477"/>
      <c r="G2507" s="477"/>
      <c r="H2507" s="480"/>
    </row>
    <row r="2508" spans="1:8" ht="20.25" customHeight="1">
      <c r="A2508" s="498"/>
      <c r="B2508" s="239" t="s">
        <v>572</v>
      </c>
      <c r="C2508" s="531"/>
      <c r="D2508" s="534"/>
      <c r="E2508" s="489"/>
      <c r="F2508" s="477"/>
      <c r="G2508" s="477"/>
      <c r="H2508" s="480"/>
    </row>
    <row r="2509" spans="1:8" ht="20.25" customHeight="1">
      <c r="A2509" s="498"/>
      <c r="B2509" s="239" t="s">
        <v>1478</v>
      </c>
      <c r="C2509" s="531"/>
      <c r="D2509" s="534"/>
      <c r="E2509" s="489"/>
      <c r="F2509" s="477"/>
      <c r="G2509" s="477"/>
      <c r="H2509" s="480"/>
    </row>
    <row r="2510" spans="1:8" ht="20.25" customHeight="1">
      <c r="A2510" s="499"/>
      <c r="B2510" s="163" t="s">
        <v>1479</v>
      </c>
      <c r="C2510" s="532"/>
      <c r="D2510" s="535"/>
      <c r="E2510" s="490"/>
      <c r="F2510" s="478"/>
      <c r="G2510" s="478"/>
      <c r="H2510" s="481"/>
    </row>
    <row r="2511" spans="1:8" ht="20.25" customHeight="1">
      <c r="A2511" s="527">
        <f>+A2506+0.01</f>
        <v>290.02</v>
      </c>
      <c r="B2511" s="162" t="s">
        <v>1480</v>
      </c>
      <c r="C2511" s="507">
        <v>1</v>
      </c>
      <c r="D2511" s="510" t="s">
        <v>229</v>
      </c>
      <c r="E2511" s="488"/>
      <c r="F2511" s="476"/>
      <c r="G2511" s="476"/>
      <c r="H2511" s="479"/>
    </row>
    <row r="2512" spans="1:8" ht="20.25" customHeight="1">
      <c r="A2512" s="528"/>
      <c r="B2512" s="239" t="s">
        <v>573</v>
      </c>
      <c r="C2512" s="508"/>
      <c r="D2512" s="511"/>
      <c r="E2512" s="489"/>
      <c r="F2512" s="477"/>
      <c r="G2512" s="477"/>
      <c r="H2512" s="480"/>
    </row>
    <row r="2513" spans="1:8" ht="20.25" customHeight="1">
      <c r="A2513" s="528"/>
      <c r="B2513" s="239" t="s">
        <v>349</v>
      </c>
      <c r="C2513" s="508"/>
      <c r="D2513" s="511"/>
      <c r="E2513" s="489"/>
      <c r="F2513" s="477"/>
      <c r="G2513" s="477"/>
      <c r="H2513" s="480"/>
    </row>
    <row r="2514" spans="1:8" ht="20.25" customHeight="1">
      <c r="A2514" s="528"/>
      <c r="B2514" s="239" t="s">
        <v>1481</v>
      </c>
      <c r="C2514" s="508"/>
      <c r="D2514" s="511"/>
      <c r="E2514" s="489"/>
      <c r="F2514" s="477"/>
      <c r="G2514" s="477"/>
      <c r="H2514" s="480"/>
    </row>
    <row r="2515" spans="1:8" ht="20.25" customHeight="1">
      <c r="A2515" s="528"/>
      <c r="B2515" s="239" t="s">
        <v>1482</v>
      </c>
      <c r="C2515" s="508"/>
      <c r="D2515" s="511"/>
      <c r="E2515" s="489"/>
      <c r="F2515" s="477"/>
      <c r="G2515" s="477"/>
      <c r="H2515" s="480"/>
    </row>
    <row r="2516" spans="1:8" ht="20.25" customHeight="1">
      <c r="A2516" s="529"/>
      <c r="B2516" s="163" t="s">
        <v>1483</v>
      </c>
      <c r="C2516" s="509"/>
      <c r="D2516" s="512"/>
      <c r="E2516" s="490"/>
      <c r="F2516" s="478"/>
      <c r="G2516" s="478"/>
      <c r="H2516" s="481"/>
    </row>
    <row r="2517" spans="1:8" ht="33" customHeight="1">
      <c r="A2517" s="527">
        <f>+A2511+0.01</f>
        <v>290.02999999999997</v>
      </c>
      <c r="B2517" s="162" t="s">
        <v>1484</v>
      </c>
      <c r="C2517" s="482">
        <v>1</v>
      </c>
      <c r="D2517" s="482" t="s">
        <v>229</v>
      </c>
      <c r="E2517" s="488"/>
      <c r="F2517" s="476"/>
      <c r="G2517" s="476"/>
      <c r="H2517" s="479"/>
    </row>
    <row r="2518" spans="1:8" ht="20.25" customHeight="1">
      <c r="A2518" s="528"/>
      <c r="B2518" s="239" t="s">
        <v>350</v>
      </c>
      <c r="C2518" s="483"/>
      <c r="D2518" s="483"/>
      <c r="E2518" s="489"/>
      <c r="F2518" s="477"/>
      <c r="G2518" s="477"/>
      <c r="H2518" s="480"/>
    </row>
    <row r="2519" spans="1:8" ht="20.25" customHeight="1">
      <c r="A2519" s="528"/>
      <c r="B2519" s="239" t="s">
        <v>349</v>
      </c>
      <c r="C2519" s="483"/>
      <c r="D2519" s="483"/>
      <c r="E2519" s="489"/>
      <c r="F2519" s="477"/>
      <c r="G2519" s="477"/>
      <c r="H2519" s="480"/>
    </row>
    <row r="2520" spans="1:8" ht="20.25" customHeight="1">
      <c r="A2520" s="528"/>
      <c r="B2520" s="239" t="s">
        <v>1485</v>
      </c>
      <c r="C2520" s="483"/>
      <c r="D2520" s="483"/>
      <c r="E2520" s="489"/>
      <c r="F2520" s="477"/>
      <c r="G2520" s="477"/>
      <c r="H2520" s="480"/>
    </row>
    <row r="2521" spans="1:8" ht="20.25" customHeight="1">
      <c r="A2521" s="528"/>
      <c r="B2521" s="239" t="s">
        <v>1486</v>
      </c>
      <c r="C2521" s="483"/>
      <c r="D2521" s="483"/>
      <c r="E2521" s="489"/>
      <c r="F2521" s="477"/>
      <c r="G2521" s="477"/>
      <c r="H2521" s="480"/>
    </row>
    <row r="2522" spans="1:8" ht="20.25" customHeight="1">
      <c r="A2522" s="529"/>
      <c r="B2522" s="163" t="s">
        <v>1421</v>
      </c>
      <c r="C2522" s="484"/>
      <c r="D2522" s="484"/>
      <c r="E2522" s="490"/>
      <c r="F2522" s="478"/>
      <c r="G2522" s="478"/>
      <c r="H2522" s="481"/>
    </row>
    <row r="2523" spans="1:8" ht="20.25" customHeight="1">
      <c r="A2523" s="228"/>
      <c r="B2523" s="88" t="s">
        <v>420</v>
      </c>
      <c r="C2523" s="88"/>
      <c r="D2523" s="88"/>
      <c r="E2523" s="88"/>
      <c r="F2523" s="226"/>
      <c r="G2523" s="101"/>
      <c r="H2523" s="217"/>
    </row>
    <row r="2524" spans="1:8" ht="20.25" customHeight="1">
      <c r="A2524" s="215">
        <v>291</v>
      </c>
      <c r="B2524" s="10" t="s">
        <v>352</v>
      </c>
      <c r="C2524" s="8"/>
      <c r="D2524" s="9"/>
      <c r="E2524" s="18"/>
      <c r="F2524" s="18"/>
      <c r="G2524" s="18"/>
      <c r="H2524" s="210"/>
    </row>
    <row r="2525" spans="1:8" ht="76.5">
      <c r="A2525" s="216">
        <f t="shared" ref="A2525:A2528" si="254">A2524+0.01</f>
        <v>291.01</v>
      </c>
      <c r="B2525" s="11" t="s">
        <v>1487</v>
      </c>
      <c r="C2525" s="12">
        <v>750</v>
      </c>
      <c r="D2525" s="13" t="s">
        <v>280</v>
      </c>
      <c r="E2525" s="53"/>
      <c r="F2525" s="31"/>
      <c r="G2525" s="31"/>
      <c r="H2525" s="210"/>
    </row>
    <row r="2526" spans="1:8" ht="61.5">
      <c r="A2526" s="216">
        <f t="shared" si="254"/>
        <v>291.02</v>
      </c>
      <c r="B2526" s="11" t="s">
        <v>1488</v>
      </c>
      <c r="C2526" s="12">
        <v>20</v>
      </c>
      <c r="D2526" s="13" t="s">
        <v>280</v>
      </c>
      <c r="E2526" s="53"/>
      <c r="F2526" s="31"/>
      <c r="G2526" s="31"/>
      <c r="H2526" s="210"/>
    </row>
    <row r="2527" spans="1:8" ht="76.5">
      <c r="A2527" s="216">
        <f t="shared" si="254"/>
        <v>291.02999999999997</v>
      </c>
      <c r="B2527" s="11" t="s">
        <v>1489</v>
      </c>
      <c r="C2527" s="12">
        <v>20</v>
      </c>
      <c r="D2527" s="13" t="s">
        <v>280</v>
      </c>
      <c r="E2527" s="53"/>
      <c r="F2527" s="31"/>
      <c r="G2527" s="31"/>
      <c r="H2527" s="210"/>
    </row>
    <row r="2528" spans="1:8" ht="20.25" customHeight="1">
      <c r="A2528" s="216">
        <f t="shared" si="254"/>
        <v>291.03999999999996</v>
      </c>
      <c r="B2528" s="38" t="s">
        <v>354</v>
      </c>
      <c r="C2528" s="164">
        <v>5</v>
      </c>
      <c r="D2528" s="147" t="s">
        <v>229</v>
      </c>
      <c r="E2528" s="53"/>
      <c r="F2528" s="31"/>
      <c r="G2528" s="31"/>
      <c r="H2528" s="210"/>
    </row>
    <row r="2529" spans="1:8" ht="20.25" customHeight="1">
      <c r="A2529" s="228"/>
      <c r="B2529" s="88" t="s">
        <v>420</v>
      </c>
      <c r="C2529" s="88"/>
      <c r="D2529" s="88"/>
      <c r="E2529" s="88"/>
      <c r="F2529" s="226"/>
      <c r="G2529" s="101"/>
      <c r="H2529" s="217"/>
    </row>
    <row r="2530" spans="1:8" ht="20.25" customHeight="1">
      <c r="A2530" s="215">
        <v>292</v>
      </c>
      <c r="B2530" s="10" t="s">
        <v>574</v>
      </c>
      <c r="C2530" s="8"/>
      <c r="D2530" s="9"/>
      <c r="E2530" s="88"/>
      <c r="F2530" s="18"/>
      <c r="G2530" s="18"/>
      <c r="H2530" s="210"/>
    </row>
    <row r="2531" spans="1:8" ht="20.25" customHeight="1">
      <c r="A2531" s="216">
        <f t="shared" ref="A2531:A2546" si="255">A2530+0.01</f>
        <v>292.01</v>
      </c>
      <c r="B2531" s="14" t="s">
        <v>356</v>
      </c>
      <c r="C2531" s="29">
        <v>179</v>
      </c>
      <c r="D2531" s="29" t="s">
        <v>229</v>
      </c>
      <c r="E2531" s="53"/>
      <c r="F2531" s="31"/>
      <c r="G2531" s="31"/>
      <c r="H2531" s="210"/>
    </row>
    <row r="2532" spans="1:8" ht="20.25" customHeight="1">
      <c r="A2532" s="216">
        <f t="shared" si="255"/>
        <v>292.02</v>
      </c>
      <c r="B2532" s="14" t="s">
        <v>357</v>
      </c>
      <c r="C2532" s="29">
        <v>11</v>
      </c>
      <c r="D2532" s="29" t="s">
        <v>229</v>
      </c>
      <c r="E2532" s="53"/>
      <c r="F2532" s="31"/>
      <c r="G2532" s="31"/>
      <c r="H2532" s="210"/>
    </row>
    <row r="2533" spans="1:8" ht="20.25" customHeight="1">
      <c r="A2533" s="216">
        <f t="shared" si="255"/>
        <v>292.02999999999997</v>
      </c>
      <c r="B2533" s="14" t="s">
        <v>358</v>
      </c>
      <c r="C2533" s="29">
        <v>20</v>
      </c>
      <c r="D2533" s="29" t="s">
        <v>229</v>
      </c>
      <c r="E2533" s="53"/>
      <c r="F2533" s="31"/>
      <c r="G2533" s="31"/>
      <c r="H2533" s="210"/>
    </row>
    <row r="2534" spans="1:8" ht="20.25" customHeight="1">
      <c r="A2534" s="216">
        <f t="shared" si="255"/>
        <v>292.03999999999996</v>
      </c>
      <c r="B2534" s="15" t="s">
        <v>575</v>
      </c>
      <c r="C2534" s="29">
        <v>19</v>
      </c>
      <c r="D2534" s="29" t="s">
        <v>229</v>
      </c>
      <c r="E2534" s="53"/>
      <c r="F2534" s="31"/>
      <c r="G2534" s="31"/>
      <c r="H2534" s="210"/>
    </row>
    <row r="2535" spans="1:8" ht="20.25" customHeight="1">
      <c r="A2535" s="216">
        <f t="shared" si="255"/>
        <v>292.04999999999995</v>
      </c>
      <c r="B2535" s="16" t="s">
        <v>576</v>
      </c>
      <c r="C2535" s="29">
        <v>8</v>
      </c>
      <c r="D2535" s="29" t="s">
        <v>229</v>
      </c>
      <c r="E2535" s="53"/>
      <c r="F2535" s="31"/>
      <c r="G2535" s="31"/>
      <c r="H2535" s="210"/>
    </row>
    <row r="2536" spans="1:8" ht="30">
      <c r="A2536" s="216">
        <f t="shared" si="255"/>
        <v>292.05999999999995</v>
      </c>
      <c r="B2536" s="14" t="s">
        <v>360</v>
      </c>
      <c r="C2536" s="29">
        <v>96</v>
      </c>
      <c r="D2536" s="29" t="s">
        <v>229</v>
      </c>
      <c r="E2536" s="53"/>
      <c r="F2536" s="31"/>
      <c r="G2536" s="31"/>
      <c r="H2536" s="210"/>
    </row>
    <row r="2537" spans="1:8" ht="20.25" customHeight="1">
      <c r="A2537" s="216">
        <f t="shared" si="255"/>
        <v>292.06999999999994</v>
      </c>
      <c r="B2537" s="14" t="s">
        <v>577</v>
      </c>
      <c r="C2537" s="29">
        <v>2</v>
      </c>
      <c r="D2537" s="29" t="s">
        <v>229</v>
      </c>
      <c r="E2537" s="53"/>
      <c r="F2537" s="31"/>
      <c r="G2537" s="31"/>
      <c r="H2537" s="210"/>
    </row>
    <row r="2538" spans="1:8" ht="30">
      <c r="A2538" s="216">
        <f t="shared" si="255"/>
        <v>292.07999999999993</v>
      </c>
      <c r="B2538" s="14" t="s">
        <v>578</v>
      </c>
      <c r="C2538" s="29">
        <v>7</v>
      </c>
      <c r="D2538" s="29" t="s">
        <v>229</v>
      </c>
      <c r="E2538" s="53"/>
      <c r="F2538" s="31"/>
      <c r="G2538" s="31"/>
      <c r="H2538" s="210"/>
    </row>
    <row r="2539" spans="1:8" ht="30">
      <c r="A2539" s="216">
        <f t="shared" si="255"/>
        <v>292.08999999999992</v>
      </c>
      <c r="B2539" s="14" t="s">
        <v>1436</v>
      </c>
      <c r="C2539" s="29">
        <v>4</v>
      </c>
      <c r="D2539" s="29" t="s">
        <v>229</v>
      </c>
      <c r="E2539" s="53"/>
      <c r="F2539" s="31"/>
      <c r="G2539" s="31"/>
      <c r="H2539" s="210"/>
    </row>
    <row r="2540" spans="1:8" ht="30">
      <c r="A2540" s="216">
        <f t="shared" si="255"/>
        <v>292.09999999999991</v>
      </c>
      <c r="B2540" s="14" t="s">
        <v>579</v>
      </c>
      <c r="C2540" s="29">
        <v>5</v>
      </c>
      <c r="D2540" s="29" t="s">
        <v>229</v>
      </c>
      <c r="E2540" s="53"/>
      <c r="F2540" s="31"/>
      <c r="G2540" s="31"/>
      <c r="H2540" s="210"/>
    </row>
    <row r="2541" spans="1:8" ht="30.75" thickBot="1">
      <c r="A2541" s="260">
        <f t="shared" si="255"/>
        <v>292.1099999999999</v>
      </c>
      <c r="B2541" s="387" t="s">
        <v>580</v>
      </c>
      <c r="C2541" s="388">
        <v>2</v>
      </c>
      <c r="D2541" s="388" t="s">
        <v>229</v>
      </c>
      <c r="E2541" s="322"/>
      <c r="F2541" s="265"/>
      <c r="G2541" s="265"/>
      <c r="H2541" s="266"/>
    </row>
    <row r="2542" spans="1:8" ht="30">
      <c r="A2542" s="267">
        <f t="shared" si="255"/>
        <v>292.11999999999989</v>
      </c>
      <c r="B2542" s="389" t="s">
        <v>581</v>
      </c>
      <c r="C2542" s="390">
        <v>3</v>
      </c>
      <c r="D2542" s="390" t="s">
        <v>229</v>
      </c>
      <c r="E2542" s="325"/>
      <c r="F2542" s="272"/>
      <c r="G2542" s="272"/>
      <c r="H2542" s="273"/>
    </row>
    <row r="2543" spans="1:8" ht="20.25" customHeight="1">
      <c r="A2543" s="216">
        <f t="shared" si="255"/>
        <v>292.12999999999988</v>
      </c>
      <c r="B2543" s="17" t="s">
        <v>582</v>
      </c>
      <c r="C2543" s="29">
        <v>49</v>
      </c>
      <c r="D2543" s="29" t="s">
        <v>229</v>
      </c>
      <c r="E2543" s="53"/>
      <c r="F2543" s="31"/>
      <c r="G2543" s="31"/>
      <c r="H2543" s="210"/>
    </row>
    <row r="2544" spans="1:8" ht="20.25" customHeight="1">
      <c r="A2544" s="216">
        <f t="shared" si="255"/>
        <v>292.13999999999987</v>
      </c>
      <c r="B2544" s="17" t="s">
        <v>1438</v>
      </c>
      <c r="C2544" s="29">
        <v>14</v>
      </c>
      <c r="D2544" s="29" t="s">
        <v>229</v>
      </c>
      <c r="E2544" s="53"/>
      <c r="F2544" s="31"/>
      <c r="G2544" s="31"/>
      <c r="H2544" s="210"/>
    </row>
    <row r="2545" spans="1:8" ht="20.25" customHeight="1">
      <c r="A2545" s="216">
        <f t="shared" si="255"/>
        <v>292.14999999999986</v>
      </c>
      <c r="B2545" s="17" t="s">
        <v>1439</v>
      </c>
      <c r="C2545" s="29">
        <v>20</v>
      </c>
      <c r="D2545" s="29" t="s">
        <v>229</v>
      </c>
      <c r="E2545" s="53"/>
      <c r="F2545" s="31"/>
      <c r="G2545" s="31"/>
      <c r="H2545" s="210"/>
    </row>
    <row r="2546" spans="1:8" ht="20.25" customHeight="1">
      <c r="A2546" s="216">
        <f t="shared" si="255"/>
        <v>292.15999999999985</v>
      </c>
      <c r="B2546" s="17" t="s">
        <v>1440</v>
      </c>
      <c r="C2546" s="29">
        <v>11</v>
      </c>
      <c r="D2546" s="29" t="s">
        <v>229</v>
      </c>
      <c r="E2546" s="53"/>
      <c r="F2546" s="31"/>
      <c r="G2546" s="31"/>
      <c r="H2546" s="210"/>
    </row>
    <row r="2547" spans="1:8" ht="20.25" customHeight="1">
      <c r="A2547" s="228"/>
      <c r="B2547" s="88" t="s">
        <v>420</v>
      </c>
      <c r="C2547" s="88"/>
      <c r="D2547" s="88"/>
      <c r="E2547" s="88"/>
      <c r="F2547" s="226"/>
      <c r="G2547" s="101"/>
      <c r="H2547" s="217"/>
    </row>
    <row r="2548" spans="1:8" ht="20.25" customHeight="1">
      <c r="A2548" s="215">
        <v>293</v>
      </c>
      <c r="B2548" s="10" t="s">
        <v>583</v>
      </c>
      <c r="C2548" s="8"/>
      <c r="D2548" s="9"/>
      <c r="E2548" s="18"/>
      <c r="F2548" s="18"/>
      <c r="G2548" s="18"/>
      <c r="H2548" s="210"/>
    </row>
    <row r="2549" spans="1:8" ht="20.25" customHeight="1">
      <c r="A2549" s="216">
        <f t="shared" ref="A2549" si="256">A2548+0.01</f>
        <v>293.01</v>
      </c>
      <c r="B2549" s="88" t="s">
        <v>584</v>
      </c>
      <c r="C2549" s="164">
        <v>1</v>
      </c>
      <c r="D2549" s="147" t="s">
        <v>103</v>
      </c>
      <c r="E2549" s="53"/>
      <c r="F2549" s="31"/>
      <c r="G2549" s="31"/>
      <c r="H2549" s="210"/>
    </row>
    <row r="2550" spans="1:8" ht="20.25" customHeight="1">
      <c r="A2550" s="228"/>
      <c r="B2550" s="88" t="s">
        <v>420</v>
      </c>
      <c r="C2550" s="88"/>
      <c r="D2550" s="88"/>
      <c r="E2550" s="88"/>
      <c r="F2550" s="226"/>
      <c r="G2550" s="101"/>
      <c r="H2550" s="217"/>
    </row>
    <row r="2551" spans="1:8" ht="20.25" customHeight="1">
      <c r="A2551" s="215">
        <v>294</v>
      </c>
      <c r="B2551" s="10" t="s">
        <v>585</v>
      </c>
      <c r="C2551" s="8"/>
      <c r="D2551" s="9"/>
      <c r="E2551" s="18"/>
      <c r="F2551" s="18"/>
      <c r="G2551" s="18"/>
      <c r="H2551" s="210"/>
    </row>
    <row r="2552" spans="1:8" ht="45">
      <c r="A2552" s="216">
        <f t="shared" ref="A2552:A2553" si="257">A2551+0.01</f>
        <v>294.01</v>
      </c>
      <c r="B2552" s="38" t="s">
        <v>1467</v>
      </c>
      <c r="C2552" s="164">
        <v>720</v>
      </c>
      <c r="D2552" s="147" t="s">
        <v>280</v>
      </c>
      <c r="E2552" s="53"/>
      <c r="F2552" s="31"/>
      <c r="G2552" s="31"/>
      <c r="H2552" s="210"/>
    </row>
    <row r="2553" spans="1:8" ht="20.25" customHeight="1">
      <c r="A2553" s="216">
        <f t="shared" si="257"/>
        <v>294.02</v>
      </c>
      <c r="B2553" s="38" t="s">
        <v>367</v>
      </c>
      <c r="C2553" s="164">
        <v>5</v>
      </c>
      <c r="D2553" s="147" t="s">
        <v>229</v>
      </c>
      <c r="E2553" s="53"/>
      <c r="F2553" s="31"/>
      <c r="G2553" s="31"/>
      <c r="H2553" s="210"/>
    </row>
    <row r="2554" spans="1:8" ht="20.25" customHeight="1">
      <c r="A2554" s="228"/>
      <c r="B2554" s="88" t="s">
        <v>420</v>
      </c>
      <c r="C2554" s="88"/>
      <c r="D2554" s="88"/>
      <c r="E2554" s="88"/>
      <c r="F2554" s="226"/>
      <c r="G2554" s="101"/>
      <c r="H2554" s="217"/>
    </row>
    <row r="2555" spans="1:8" ht="20.25" customHeight="1">
      <c r="A2555" s="227"/>
      <c r="B2555" s="41"/>
      <c r="C2555" s="18"/>
      <c r="D2555" s="18"/>
      <c r="E2555" s="18"/>
      <c r="F2555" s="18"/>
      <c r="G2555" s="18"/>
      <c r="H2555" s="210"/>
    </row>
    <row r="2556" spans="1:8" ht="20.25" customHeight="1">
      <c r="A2556" s="225"/>
      <c r="B2556" s="18" t="s">
        <v>601</v>
      </c>
      <c r="C2556" s="18"/>
      <c r="D2556" s="18"/>
      <c r="E2556" s="18"/>
      <c r="F2556" s="226"/>
      <c r="G2556" s="101"/>
      <c r="H2556" s="210"/>
    </row>
    <row r="2557" spans="1:8" ht="20.25" customHeight="1">
      <c r="A2557" s="227"/>
      <c r="B2557" s="41"/>
      <c r="C2557" s="18"/>
      <c r="D2557" s="18"/>
      <c r="E2557" s="18"/>
      <c r="F2557" s="18"/>
      <c r="G2557" s="18"/>
      <c r="H2557" s="210"/>
    </row>
    <row r="2558" spans="1:8" ht="20.25" customHeight="1">
      <c r="A2558" s="225"/>
      <c r="B2558" s="41" t="s">
        <v>600</v>
      </c>
      <c r="C2558" s="41"/>
      <c r="D2558" s="41"/>
      <c r="E2558" s="41"/>
      <c r="F2558" s="226"/>
      <c r="G2558" s="110"/>
      <c r="H2558" s="233"/>
    </row>
    <row r="2559" spans="1:8" ht="20.25" customHeight="1">
      <c r="A2559" s="234"/>
      <c r="B2559" s="18"/>
      <c r="C2559" s="18"/>
      <c r="D2559" s="18"/>
      <c r="E2559" s="18"/>
      <c r="F2559" s="18"/>
      <c r="G2559" s="18"/>
      <c r="H2559" s="210"/>
    </row>
    <row r="2560" spans="1:8" ht="20.100000000000001" customHeight="1">
      <c r="A2560" s="225"/>
      <c r="B2560" s="41" t="s">
        <v>1490</v>
      </c>
      <c r="C2560" s="41"/>
      <c r="D2560" s="41"/>
      <c r="E2560" s="41"/>
      <c r="F2560" s="41"/>
      <c r="G2560" s="111"/>
      <c r="H2560" s="214"/>
    </row>
    <row r="2561" spans="1:8" ht="20.25" customHeight="1">
      <c r="A2561" s="227"/>
      <c r="B2561" s="41"/>
      <c r="C2561" s="18"/>
      <c r="D2561" s="18"/>
      <c r="E2561" s="18"/>
      <c r="F2561" s="18"/>
      <c r="G2561" s="18"/>
      <c r="H2561" s="210"/>
    </row>
    <row r="2562" spans="1:8" ht="20.25" customHeight="1">
      <c r="A2562" s="227"/>
      <c r="B2562" s="41"/>
      <c r="C2562" s="18"/>
      <c r="D2562" s="18"/>
      <c r="E2562" s="53"/>
      <c r="F2562" s="18"/>
      <c r="G2562" s="18"/>
      <c r="H2562" s="210"/>
    </row>
    <row r="2563" spans="1:8" ht="20.25" customHeight="1">
      <c r="A2563" s="227" t="s">
        <v>332</v>
      </c>
      <c r="B2563" s="41" t="s">
        <v>1123</v>
      </c>
      <c r="C2563" s="18"/>
      <c r="D2563" s="18"/>
      <c r="E2563" s="53"/>
      <c r="F2563" s="18"/>
      <c r="G2563" s="18"/>
      <c r="H2563" s="210"/>
    </row>
    <row r="2564" spans="1:8" ht="20.25" customHeight="1">
      <c r="A2564" s="231"/>
      <c r="B2564" s="18" t="s">
        <v>804</v>
      </c>
      <c r="C2564" s="18"/>
      <c r="D2564" s="18"/>
      <c r="E2564" s="53"/>
      <c r="F2564" s="18"/>
      <c r="G2564" s="18"/>
      <c r="H2564" s="210"/>
    </row>
    <row r="2565" spans="1:8" ht="20.25" customHeight="1">
      <c r="A2565" s="215">
        <v>295</v>
      </c>
      <c r="B2565" s="18" t="s">
        <v>9</v>
      </c>
      <c r="C2565" s="18"/>
      <c r="D2565" s="18"/>
      <c r="E2565" s="53"/>
      <c r="F2565" s="18"/>
      <c r="G2565" s="18"/>
      <c r="H2565" s="210"/>
    </row>
    <row r="2566" spans="1:8" ht="20.25" customHeight="1">
      <c r="A2566" s="216">
        <f t="shared" ref="A2566" si="258">A2565+0.01</f>
        <v>295.01</v>
      </c>
      <c r="B2566" s="88" t="s">
        <v>438</v>
      </c>
      <c r="C2566" s="165">
        <v>763</v>
      </c>
      <c r="D2566" s="9" t="s">
        <v>13</v>
      </c>
      <c r="E2566" s="148"/>
      <c r="F2566" s="31"/>
      <c r="G2566" s="31"/>
      <c r="H2566" s="210"/>
    </row>
    <row r="2567" spans="1:8" ht="20.25" customHeight="1">
      <c r="A2567" s="228"/>
      <c r="B2567" s="88" t="s">
        <v>420</v>
      </c>
      <c r="C2567" s="88"/>
      <c r="D2567" s="88"/>
      <c r="E2567" s="139"/>
      <c r="F2567" s="226"/>
      <c r="G2567" s="101"/>
      <c r="H2567" s="217"/>
    </row>
    <row r="2568" spans="1:8" ht="20.25" customHeight="1">
      <c r="A2568" s="215">
        <v>296</v>
      </c>
      <c r="B2568" s="18" t="s">
        <v>439</v>
      </c>
      <c r="C2568" s="165"/>
      <c r="D2568" s="9" t="s">
        <v>15</v>
      </c>
      <c r="E2568" s="148"/>
      <c r="F2568" s="18"/>
      <c r="G2568" s="18"/>
      <c r="H2568" s="210"/>
    </row>
    <row r="2569" spans="1:8" ht="20.25" customHeight="1">
      <c r="A2569" s="216">
        <f t="shared" ref="A2569:A2572" si="259">A2568+0.01</f>
        <v>296.01</v>
      </c>
      <c r="B2569" s="88" t="s">
        <v>18</v>
      </c>
      <c r="C2569" s="165">
        <v>180.1</v>
      </c>
      <c r="D2569" s="9" t="s">
        <v>17</v>
      </c>
      <c r="E2569" s="148"/>
      <c r="F2569" s="31"/>
      <c r="G2569" s="31"/>
      <c r="H2569" s="210"/>
    </row>
    <row r="2570" spans="1:8" ht="20.25" customHeight="1">
      <c r="A2570" s="216">
        <f t="shared" si="259"/>
        <v>296.02</v>
      </c>
      <c r="B2570" s="88" t="s">
        <v>150</v>
      </c>
      <c r="C2570" s="165">
        <v>117.92914399999999</v>
      </c>
      <c r="D2570" s="9" t="s">
        <v>1070</v>
      </c>
      <c r="E2570" s="148"/>
      <c r="F2570" s="31"/>
      <c r="G2570" s="31"/>
      <c r="H2570" s="210"/>
    </row>
    <row r="2571" spans="1:8" ht="20.25" customHeight="1">
      <c r="A2571" s="216">
        <f t="shared" si="259"/>
        <v>296.02999999999997</v>
      </c>
      <c r="B2571" s="88" t="s">
        <v>19</v>
      </c>
      <c r="C2571" s="165">
        <v>144.47</v>
      </c>
      <c r="D2571" s="9" t="s">
        <v>1016</v>
      </c>
      <c r="E2571" s="148"/>
      <c r="F2571" s="31"/>
      <c r="G2571" s="31"/>
      <c r="H2571" s="210"/>
    </row>
    <row r="2572" spans="1:8" ht="20.25" customHeight="1">
      <c r="A2572" s="216">
        <f t="shared" si="259"/>
        <v>296.03999999999996</v>
      </c>
      <c r="B2572" s="88" t="s">
        <v>531</v>
      </c>
      <c r="C2572" s="165">
        <v>234.13</v>
      </c>
      <c r="D2572" s="9" t="s">
        <v>17</v>
      </c>
      <c r="E2572" s="148"/>
      <c r="F2572" s="31"/>
      <c r="G2572" s="31"/>
      <c r="H2572" s="210"/>
    </row>
    <row r="2573" spans="1:8" ht="20.25" customHeight="1">
      <c r="A2573" s="228"/>
      <c r="B2573" s="88" t="s">
        <v>420</v>
      </c>
      <c r="C2573" s="88"/>
      <c r="D2573" s="88"/>
      <c r="E2573" s="88"/>
      <c r="F2573" s="226"/>
      <c r="G2573" s="101"/>
      <c r="H2573" s="217"/>
    </row>
    <row r="2574" spans="1:8" ht="20.25" customHeight="1">
      <c r="A2574" s="215">
        <f>A2568+1</f>
        <v>297</v>
      </c>
      <c r="B2574" s="18" t="s">
        <v>440</v>
      </c>
      <c r="C2574" s="165"/>
      <c r="D2574" s="9" t="s">
        <v>15</v>
      </c>
      <c r="E2574" s="53"/>
      <c r="F2574" s="18"/>
      <c r="G2574" s="18"/>
      <c r="H2574" s="210"/>
    </row>
    <row r="2575" spans="1:8" ht="20.25" customHeight="1">
      <c r="A2575" s="216">
        <f t="shared" ref="A2575:A2581" si="260">A2574+0.01</f>
        <v>297.01</v>
      </c>
      <c r="B2575" s="88" t="s">
        <v>441</v>
      </c>
      <c r="C2575" s="165">
        <v>7.2286666666666664</v>
      </c>
      <c r="D2575" s="9" t="s">
        <v>23</v>
      </c>
      <c r="E2575" s="148"/>
      <c r="F2575" s="31"/>
      <c r="G2575" s="31"/>
      <c r="H2575" s="210"/>
    </row>
    <row r="2576" spans="1:8" ht="20.25" customHeight="1">
      <c r="A2576" s="216">
        <f t="shared" si="260"/>
        <v>297.02</v>
      </c>
      <c r="B2576" s="88" t="s">
        <v>24</v>
      </c>
      <c r="C2576" s="165">
        <v>12.1</v>
      </c>
      <c r="D2576" s="9" t="s">
        <v>23</v>
      </c>
      <c r="E2576" s="148"/>
      <c r="F2576" s="31"/>
      <c r="G2576" s="31"/>
      <c r="H2576" s="210"/>
    </row>
    <row r="2577" spans="1:8" ht="35.25" customHeight="1">
      <c r="A2577" s="216">
        <f t="shared" si="260"/>
        <v>297.02999999999997</v>
      </c>
      <c r="B2577" s="38" t="s">
        <v>1638</v>
      </c>
      <c r="C2577" s="165">
        <v>26.06</v>
      </c>
      <c r="D2577" s="9" t="s">
        <v>23</v>
      </c>
      <c r="E2577" s="148"/>
      <c r="F2577" s="31"/>
      <c r="G2577" s="31"/>
      <c r="H2577" s="210"/>
    </row>
    <row r="2578" spans="1:8" ht="20.25" customHeight="1">
      <c r="A2578" s="216">
        <f t="shared" si="260"/>
        <v>297.03999999999996</v>
      </c>
      <c r="B2578" s="88" t="s">
        <v>442</v>
      </c>
      <c r="C2578" s="165">
        <v>13.1</v>
      </c>
      <c r="D2578" s="9" t="s">
        <v>23</v>
      </c>
      <c r="E2578" s="148"/>
      <c r="F2578" s="31"/>
      <c r="G2578" s="31"/>
      <c r="H2578" s="210"/>
    </row>
    <row r="2579" spans="1:8" ht="20.25" customHeight="1">
      <c r="A2579" s="216">
        <f t="shared" si="260"/>
        <v>297.04999999999995</v>
      </c>
      <c r="B2579" s="88" t="s">
        <v>1639</v>
      </c>
      <c r="C2579" s="165">
        <v>10.53</v>
      </c>
      <c r="D2579" s="9" t="s">
        <v>23</v>
      </c>
      <c r="E2579" s="148"/>
      <c r="F2579" s="31"/>
      <c r="G2579" s="31"/>
      <c r="H2579" s="210"/>
    </row>
    <row r="2580" spans="1:8" ht="20.25" customHeight="1">
      <c r="A2580" s="216">
        <f t="shared" si="260"/>
        <v>297.05999999999995</v>
      </c>
      <c r="B2580" s="88" t="s">
        <v>908</v>
      </c>
      <c r="C2580" s="165">
        <v>9.7200000000000006</v>
      </c>
      <c r="D2580" s="9" t="s">
        <v>23</v>
      </c>
      <c r="E2580" s="148"/>
      <c r="F2580" s="31"/>
      <c r="G2580" s="31"/>
      <c r="H2580" s="210"/>
    </row>
    <row r="2581" spans="1:8" ht="20.25" customHeight="1">
      <c r="A2581" s="216">
        <f t="shared" si="260"/>
        <v>297.06999999999994</v>
      </c>
      <c r="B2581" s="38" t="s">
        <v>857</v>
      </c>
      <c r="C2581" s="165">
        <v>4.42</v>
      </c>
      <c r="D2581" s="9" t="s">
        <v>23</v>
      </c>
      <c r="E2581" s="148"/>
      <c r="F2581" s="31"/>
      <c r="G2581" s="31"/>
      <c r="H2581" s="210"/>
    </row>
    <row r="2582" spans="1:8" ht="20.25" customHeight="1">
      <c r="A2582" s="228"/>
      <c r="B2582" s="88" t="s">
        <v>420</v>
      </c>
      <c r="C2582" s="88"/>
      <c r="D2582" s="88"/>
      <c r="E2582" s="139"/>
      <c r="F2582" s="226"/>
      <c r="G2582" s="101"/>
      <c r="H2582" s="217"/>
    </row>
    <row r="2583" spans="1:8" ht="20.25" customHeight="1">
      <c r="A2583" s="215">
        <f>A2574+1</f>
        <v>298</v>
      </c>
      <c r="B2583" s="18" t="s">
        <v>909</v>
      </c>
      <c r="C2583" s="165"/>
      <c r="D2583" s="9"/>
      <c r="E2583" s="148"/>
      <c r="F2583" s="18"/>
      <c r="G2583" s="18"/>
      <c r="H2583" s="210"/>
    </row>
    <row r="2584" spans="1:8" ht="20.25" customHeight="1">
      <c r="A2584" s="216">
        <f t="shared" ref="A2584:A2590" si="261">A2583+0.01</f>
        <v>298.01</v>
      </c>
      <c r="B2584" s="38" t="s">
        <v>910</v>
      </c>
      <c r="C2584" s="165">
        <v>8982</v>
      </c>
      <c r="D2584" s="9" t="s">
        <v>922</v>
      </c>
      <c r="E2584" s="148"/>
      <c r="F2584" s="31"/>
      <c r="G2584" s="31"/>
      <c r="H2584" s="210"/>
    </row>
    <row r="2585" spans="1:8" ht="20.25" customHeight="1">
      <c r="A2585" s="216">
        <f t="shared" si="261"/>
        <v>298.02</v>
      </c>
      <c r="B2585" s="38" t="s">
        <v>911</v>
      </c>
      <c r="C2585" s="165">
        <v>2186.25</v>
      </c>
      <c r="D2585" s="9" t="s">
        <v>923</v>
      </c>
      <c r="E2585" s="148"/>
      <c r="F2585" s="31"/>
      <c r="G2585" s="31"/>
      <c r="H2585" s="210"/>
    </row>
    <row r="2586" spans="1:8" ht="20.25" customHeight="1">
      <c r="A2586" s="216">
        <f t="shared" si="261"/>
        <v>298.02999999999997</v>
      </c>
      <c r="B2586" s="38" t="s">
        <v>912</v>
      </c>
      <c r="C2586" s="165">
        <v>16</v>
      </c>
      <c r="D2586" s="9" t="s">
        <v>5</v>
      </c>
      <c r="E2586" s="148"/>
      <c r="F2586" s="31"/>
      <c r="G2586" s="31"/>
      <c r="H2586" s="210"/>
    </row>
    <row r="2587" spans="1:8" ht="20.25" customHeight="1">
      <c r="A2587" s="216">
        <f t="shared" si="261"/>
        <v>298.03999999999996</v>
      </c>
      <c r="B2587" s="38" t="s">
        <v>913</v>
      </c>
      <c r="C2587" s="165">
        <v>8</v>
      </c>
      <c r="D2587" s="9" t="s">
        <v>5</v>
      </c>
      <c r="E2587" s="148"/>
      <c r="F2587" s="31"/>
      <c r="G2587" s="31"/>
      <c r="H2587" s="210"/>
    </row>
    <row r="2588" spans="1:8" ht="20.25" customHeight="1">
      <c r="A2588" s="216">
        <f t="shared" si="261"/>
        <v>298.04999999999995</v>
      </c>
      <c r="B2588" s="38" t="s">
        <v>914</v>
      </c>
      <c r="C2588" s="165">
        <v>12</v>
      </c>
      <c r="D2588" s="9" t="s">
        <v>5</v>
      </c>
      <c r="E2588" s="148"/>
      <c r="F2588" s="31"/>
      <c r="G2588" s="31"/>
      <c r="H2588" s="210"/>
    </row>
    <row r="2589" spans="1:8" ht="20.25" customHeight="1">
      <c r="A2589" s="216">
        <f t="shared" si="261"/>
        <v>298.05999999999995</v>
      </c>
      <c r="B2589" s="38" t="s">
        <v>915</v>
      </c>
      <c r="C2589" s="165">
        <v>776.04</v>
      </c>
      <c r="D2589" s="9" t="s">
        <v>11</v>
      </c>
      <c r="E2589" s="53"/>
      <c r="F2589" s="31"/>
      <c r="G2589" s="31"/>
      <c r="H2589" s="210"/>
    </row>
    <row r="2590" spans="1:8" ht="20.25" customHeight="1">
      <c r="A2590" s="216">
        <f t="shared" si="261"/>
        <v>298.06999999999994</v>
      </c>
      <c r="B2590" s="38" t="s">
        <v>1491</v>
      </c>
      <c r="C2590" s="165">
        <v>200.47</v>
      </c>
      <c r="D2590" s="9" t="s">
        <v>280</v>
      </c>
      <c r="E2590" s="53"/>
      <c r="F2590" s="31"/>
      <c r="G2590" s="31"/>
      <c r="H2590" s="210"/>
    </row>
    <row r="2591" spans="1:8" ht="20.25" customHeight="1">
      <c r="A2591" s="228"/>
      <c r="B2591" s="88" t="s">
        <v>420</v>
      </c>
      <c r="C2591" s="88"/>
      <c r="D2591" s="88"/>
      <c r="E2591" s="88"/>
      <c r="F2591" s="226"/>
      <c r="G2591" s="101"/>
      <c r="H2591" s="217"/>
    </row>
    <row r="2592" spans="1:8" ht="20.25" customHeight="1">
      <c r="A2592" s="215">
        <f>A2583+1</f>
        <v>299</v>
      </c>
      <c r="B2592" s="18" t="s">
        <v>60</v>
      </c>
      <c r="C2592" s="165"/>
      <c r="D2592" s="9"/>
      <c r="E2592" s="53"/>
      <c r="F2592" s="18"/>
      <c r="G2592" s="18"/>
      <c r="H2592" s="210"/>
    </row>
    <row r="2593" spans="1:8" ht="20.25" customHeight="1">
      <c r="A2593" s="216">
        <f t="shared" ref="A2593:A2594" si="262">A2592+0.01</f>
        <v>299.01</v>
      </c>
      <c r="B2593" s="88" t="s">
        <v>916</v>
      </c>
      <c r="C2593" s="165">
        <v>138.23903999999999</v>
      </c>
      <c r="D2593" s="9" t="s">
        <v>61</v>
      </c>
      <c r="E2593" s="148"/>
      <c r="F2593" s="31"/>
      <c r="G2593" s="31"/>
      <c r="H2593" s="210"/>
    </row>
    <row r="2594" spans="1:8" ht="30">
      <c r="A2594" s="216">
        <f t="shared" si="262"/>
        <v>299.02</v>
      </c>
      <c r="B2594" s="38" t="s">
        <v>859</v>
      </c>
      <c r="C2594" s="165">
        <v>828.50360000000001</v>
      </c>
      <c r="D2594" s="9" t="s">
        <v>61</v>
      </c>
      <c r="E2594" s="148"/>
      <c r="F2594" s="31"/>
      <c r="G2594" s="31"/>
      <c r="H2594" s="210"/>
    </row>
    <row r="2595" spans="1:8" ht="20.25" customHeight="1">
      <c r="A2595" s="228"/>
      <c r="B2595" s="88" t="s">
        <v>420</v>
      </c>
      <c r="C2595" s="88"/>
      <c r="D2595" s="88"/>
      <c r="E2595" s="139"/>
      <c r="F2595" s="226"/>
      <c r="G2595" s="101"/>
      <c r="H2595" s="217"/>
    </row>
    <row r="2596" spans="1:8" ht="20.25" customHeight="1">
      <c r="A2596" s="215">
        <v>300</v>
      </c>
      <c r="B2596" s="18" t="s">
        <v>469</v>
      </c>
      <c r="C2596" s="165"/>
      <c r="D2596" s="9"/>
      <c r="E2596" s="148"/>
      <c r="F2596" s="18"/>
      <c r="G2596" s="18"/>
      <c r="H2596" s="210"/>
    </row>
    <row r="2597" spans="1:8" ht="20.25" customHeight="1">
      <c r="A2597" s="216">
        <f t="shared" ref="A2597:A2600" si="263">A2596+0.01</f>
        <v>300.01</v>
      </c>
      <c r="B2597" s="88" t="s">
        <v>63</v>
      </c>
      <c r="C2597" s="165">
        <v>408.82000000000005</v>
      </c>
      <c r="D2597" s="9" t="s">
        <v>61</v>
      </c>
      <c r="E2597" s="394"/>
      <c r="F2597" s="31"/>
      <c r="G2597" s="31"/>
      <c r="H2597" s="210"/>
    </row>
    <row r="2598" spans="1:8" ht="20.25" customHeight="1">
      <c r="A2598" s="216">
        <f t="shared" si="263"/>
        <v>300.02</v>
      </c>
      <c r="B2598" s="88" t="s">
        <v>862</v>
      </c>
      <c r="C2598" s="165">
        <v>1657.0072</v>
      </c>
      <c r="D2598" s="9" t="s">
        <v>61</v>
      </c>
      <c r="E2598" s="395"/>
      <c r="F2598" s="31"/>
      <c r="G2598" s="31"/>
      <c r="H2598" s="210"/>
    </row>
    <row r="2599" spans="1:8" ht="20.25" customHeight="1">
      <c r="A2599" s="216">
        <f t="shared" si="263"/>
        <v>300.02999999999997</v>
      </c>
      <c r="B2599" s="88" t="s">
        <v>66</v>
      </c>
      <c r="C2599" s="165">
        <v>408.82000000000005</v>
      </c>
      <c r="D2599" s="9" t="s">
        <v>61</v>
      </c>
      <c r="E2599" s="148"/>
      <c r="F2599" s="31"/>
      <c r="G2599" s="31"/>
      <c r="H2599" s="210"/>
    </row>
    <row r="2600" spans="1:8" ht="20.25" customHeight="1">
      <c r="A2600" s="216">
        <f t="shared" si="263"/>
        <v>300.03999999999996</v>
      </c>
      <c r="B2600" s="88" t="s">
        <v>67</v>
      </c>
      <c r="C2600" s="165">
        <v>444.8</v>
      </c>
      <c r="D2600" s="9" t="s">
        <v>91</v>
      </c>
      <c r="E2600" s="148"/>
      <c r="F2600" s="31"/>
      <c r="G2600" s="31"/>
      <c r="H2600" s="210"/>
    </row>
    <row r="2601" spans="1:8" ht="20.25" customHeight="1">
      <c r="A2601" s="228"/>
      <c r="B2601" s="88" t="s">
        <v>420</v>
      </c>
      <c r="C2601" s="88"/>
      <c r="D2601" s="88"/>
      <c r="E2601" s="88"/>
      <c r="F2601" s="226"/>
      <c r="G2601" s="101"/>
      <c r="H2601" s="217"/>
    </row>
    <row r="2602" spans="1:8" ht="20.25" customHeight="1">
      <c r="A2602" s="215">
        <v>301</v>
      </c>
      <c r="B2602" s="18" t="s">
        <v>470</v>
      </c>
      <c r="C2602" s="165"/>
      <c r="D2602" s="9"/>
      <c r="E2602" s="53"/>
      <c r="F2602" s="18"/>
      <c r="G2602" s="18"/>
      <c r="H2602" s="210"/>
    </row>
    <row r="2603" spans="1:8" ht="20.25" customHeight="1">
      <c r="A2603" s="443">
        <f t="shared" ref="A2603:A2605" si="264">A2602+0.01</f>
        <v>301.01</v>
      </c>
      <c r="B2603" s="461" t="s">
        <v>551</v>
      </c>
      <c r="C2603" s="462">
        <v>108.35250000000001</v>
      </c>
      <c r="D2603" s="452" t="s">
        <v>23</v>
      </c>
      <c r="E2603" s="148"/>
      <c r="F2603" s="31"/>
      <c r="G2603" s="31"/>
      <c r="H2603" s="210"/>
    </row>
    <row r="2604" spans="1:8" ht="20.25" customHeight="1">
      <c r="A2604" s="444">
        <f t="shared" si="264"/>
        <v>301.02</v>
      </c>
      <c r="B2604" s="432" t="s">
        <v>471</v>
      </c>
      <c r="C2604" s="460">
        <v>722.35</v>
      </c>
      <c r="D2604" s="451" t="s">
        <v>61</v>
      </c>
      <c r="E2604" s="148"/>
      <c r="F2604" s="31"/>
      <c r="G2604" s="31"/>
      <c r="H2604" s="210"/>
    </row>
    <row r="2605" spans="1:8" ht="20.25" customHeight="1">
      <c r="A2605" s="444">
        <f t="shared" si="264"/>
        <v>301.02999999999997</v>
      </c>
      <c r="B2605" s="432" t="s">
        <v>917</v>
      </c>
      <c r="C2605" s="460">
        <v>33.020000000000003</v>
      </c>
      <c r="D2605" s="451" t="s">
        <v>61</v>
      </c>
      <c r="E2605" s="148"/>
      <c r="F2605" s="31"/>
      <c r="G2605" s="31"/>
      <c r="H2605" s="210"/>
    </row>
    <row r="2606" spans="1:8" ht="20.25" customHeight="1">
      <c r="A2606" s="228"/>
      <c r="B2606" s="88" t="s">
        <v>420</v>
      </c>
      <c r="C2606" s="88"/>
      <c r="D2606" s="88"/>
      <c r="E2606" s="139"/>
      <c r="F2606" s="226"/>
      <c r="G2606" s="101"/>
      <c r="H2606" s="217"/>
    </row>
    <row r="2607" spans="1:8" ht="20.25" customHeight="1">
      <c r="A2607" s="215">
        <v>302</v>
      </c>
      <c r="B2607" s="18" t="s">
        <v>71</v>
      </c>
      <c r="C2607" s="165"/>
      <c r="D2607" s="9"/>
      <c r="E2607" s="148"/>
      <c r="F2607" s="18"/>
      <c r="G2607" s="18"/>
      <c r="H2607" s="210"/>
    </row>
    <row r="2608" spans="1:8" ht="30">
      <c r="A2608" s="444">
        <f t="shared" ref="A2608" si="265">A2607+0.01</f>
        <v>302.01</v>
      </c>
      <c r="B2608" s="457" t="s">
        <v>1408</v>
      </c>
      <c r="C2608" s="460">
        <v>136.5</v>
      </c>
      <c r="D2608" s="451" t="s">
        <v>61</v>
      </c>
      <c r="E2608" s="148"/>
      <c r="F2608" s="31"/>
      <c r="G2608" s="31"/>
      <c r="H2608" s="210"/>
    </row>
    <row r="2609" spans="1:8" ht="20.25" customHeight="1">
      <c r="A2609" s="228"/>
      <c r="B2609" s="88" t="s">
        <v>420</v>
      </c>
      <c r="C2609" s="88"/>
      <c r="D2609" s="88"/>
      <c r="E2609" s="88"/>
      <c r="F2609" s="226"/>
      <c r="G2609" s="101"/>
      <c r="H2609" s="217"/>
    </row>
    <row r="2610" spans="1:8" ht="20.25" customHeight="1">
      <c r="A2610" s="215">
        <v>303</v>
      </c>
      <c r="B2610" s="18" t="s">
        <v>918</v>
      </c>
      <c r="C2610" s="165"/>
      <c r="D2610" s="9"/>
      <c r="E2610" s="53"/>
      <c r="F2610" s="18"/>
      <c r="G2610" s="18"/>
      <c r="H2610" s="210"/>
    </row>
    <row r="2611" spans="1:8" ht="20.25" customHeight="1">
      <c r="A2611" s="216">
        <f t="shared" ref="A2611:A2613" si="266">A2610+0.01</f>
        <v>303.01</v>
      </c>
      <c r="B2611" s="88" t="s">
        <v>1071</v>
      </c>
      <c r="C2611" s="165">
        <v>1193.2536</v>
      </c>
      <c r="D2611" s="9" t="s">
        <v>61</v>
      </c>
      <c r="E2611" s="148"/>
      <c r="F2611" s="31"/>
      <c r="G2611" s="18"/>
      <c r="H2611" s="210"/>
    </row>
    <row r="2612" spans="1:8" ht="20.25" customHeight="1">
      <c r="A2612" s="216">
        <f t="shared" si="266"/>
        <v>303.02</v>
      </c>
      <c r="B2612" s="7" t="s">
        <v>865</v>
      </c>
      <c r="C2612" s="165">
        <v>1193.2536</v>
      </c>
      <c r="D2612" s="9" t="s">
        <v>61</v>
      </c>
      <c r="E2612" s="148"/>
      <c r="F2612" s="31"/>
      <c r="G2612" s="31"/>
      <c r="H2612" s="210"/>
    </row>
    <row r="2613" spans="1:8" ht="30">
      <c r="A2613" s="216">
        <f t="shared" si="266"/>
        <v>303.02999999999997</v>
      </c>
      <c r="B2613" s="7" t="s">
        <v>1072</v>
      </c>
      <c r="C2613" s="165">
        <v>463.75360000000001</v>
      </c>
      <c r="D2613" s="9" t="s">
        <v>61</v>
      </c>
      <c r="E2613" s="148"/>
      <c r="F2613" s="31"/>
      <c r="G2613" s="31"/>
      <c r="H2613" s="210"/>
    </row>
    <row r="2614" spans="1:8" ht="20.25" customHeight="1">
      <c r="A2614" s="228"/>
      <c r="B2614" s="88" t="s">
        <v>420</v>
      </c>
      <c r="C2614" s="88"/>
      <c r="D2614" s="88"/>
      <c r="E2614" s="88"/>
      <c r="F2614" s="226"/>
      <c r="G2614" s="101"/>
      <c r="H2614" s="217"/>
    </row>
    <row r="2615" spans="1:8" ht="20.25" customHeight="1">
      <c r="A2615" s="215">
        <v>304</v>
      </c>
      <c r="B2615" s="18" t="s">
        <v>76</v>
      </c>
      <c r="C2615" s="165"/>
      <c r="D2615" s="9"/>
      <c r="E2615" s="53"/>
      <c r="F2615" s="18"/>
      <c r="G2615" s="18"/>
      <c r="H2615" s="210"/>
    </row>
    <row r="2616" spans="1:8" ht="20.25" customHeight="1">
      <c r="A2616" s="216">
        <f t="shared" ref="A2616:A2620" si="267">A2615+0.01</f>
        <v>304.01</v>
      </c>
      <c r="B2616" s="160" t="s">
        <v>919</v>
      </c>
      <c r="C2616" s="165">
        <v>4</v>
      </c>
      <c r="D2616" s="9" t="s">
        <v>5</v>
      </c>
      <c r="E2616" s="148"/>
      <c r="F2616" s="31"/>
      <c r="G2616" s="31"/>
      <c r="H2616" s="210"/>
    </row>
    <row r="2617" spans="1:8" ht="20.25" customHeight="1">
      <c r="A2617" s="216">
        <f t="shared" si="267"/>
        <v>304.02</v>
      </c>
      <c r="B2617" s="160" t="s">
        <v>920</v>
      </c>
      <c r="C2617" s="165">
        <v>1</v>
      </c>
      <c r="D2617" s="9" t="s">
        <v>5</v>
      </c>
      <c r="E2617" s="148"/>
      <c r="F2617" s="31"/>
      <c r="G2617" s="31"/>
      <c r="H2617" s="210"/>
    </row>
    <row r="2618" spans="1:8" ht="20.25" customHeight="1">
      <c r="A2618" s="216">
        <f t="shared" si="267"/>
        <v>304.02999999999997</v>
      </c>
      <c r="B2618" s="160" t="s">
        <v>921</v>
      </c>
      <c r="C2618" s="165">
        <v>5</v>
      </c>
      <c r="D2618" s="9" t="s">
        <v>5</v>
      </c>
      <c r="E2618" s="148"/>
      <c r="F2618" s="31"/>
      <c r="G2618" s="31"/>
      <c r="H2618" s="210"/>
    </row>
    <row r="2619" spans="1:8" ht="20.25" customHeight="1">
      <c r="A2619" s="216">
        <f t="shared" si="267"/>
        <v>304.03999999999996</v>
      </c>
      <c r="B2619" s="160" t="s">
        <v>1492</v>
      </c>
      <c r="C2619" s="165">
        <v>1</v>
      </c>
      <c r="D2619" s="9" t="s">
        <v>5</v>
      </c>
      <c r="E2619" s="148"/>
      <c r="F2619" s="31"/>
      <c r="G2619" s="31"/>
      <c r="H2619" s="210"/>
    </row>
    <row r="2620" spans="1:8" ht="20.25" customHeight="1">
      <c r="A2620" s="216">
        <f t="shared" si="267"/>
        <v>304.04999999999995</v>
      </c>
      <c r="B2620" s="160" t="s">
        <v>1493</v>
      </c>
      <c r="C2620" s="165">
        <v>4</v>
      </c>
      <c r="D2620" s="9" t="s">
        <v>5</v>
      </c>
      <c r="E2620" s="148"/>
      <c r="F2620" s="31"/>
      <c r="G2620" s="31"/>
      <c r="H2620" s="210"/>
    </row>
    <row r="2621" spans="1:8" ht="20.25" customHeight="1">
      <c r="A2621" s="228"/>
      <c r="B2621" s="88" t="s">
        <v>420</v>
      </c>
      <c r="C2621" s="88"/>
      <c r="D2621" s="88"/>
      <c r="E2621" s="88"/>
      <c r="F2621" s="226"/>
      <c r="G2621" s="101"/>
      <c r="H2621" s="217"/>
    </row>
    <row r="2622" spans="1:8" ht="20.25" customHeight="1">
      <c r="A2622" s="215">
        <v>305</v>
      </c>
      <c r="B2622" s="18" t="s">
        <v>87</v>
      </c>
      <c r="C2622" s="165"/>
      <c r="D2622" s="9"/>
      <c r="E2622" s="53"/>
      <c r="F2622" s="18"/>
      <c r="G2622" s="18"/>
      <c r="H2622" s="210"/>
    </row>
    <row r="2623" spans="1:8" ht="30">
      <c r="A2623" s="216">
        <f t="shared" ref="A2623" si="268">A2622+0.01</f>
        <v>305.01</v>
      </c>
      <c r="B2623" s="38" t="s">
        <v>176</v>
      </c>
      <c r="C2623" s="165">
        <v>442</v>
      </c>
      <c r="D2623" s="9" t="s">
        <v>91</v>
      </c>
      <c r="E2623" s="53"/>
      <c r="F2623" s="31"/>
      <c r="G2623" s="31"/>
      <c r="H2623" s="210"/>
    </row>
    <row r="2624" spans="1:8" ht="20.25" customHeight="1">
      <c r="A2624" s="228"/>
      <c r="B2624" s="88" t="s">
        <v>420</v>
      </c>
      <c r="C2624" s="88"/>
      <c r="D2624" s="88"/>
      <c r="E2624" s="88"/>
      <c r="F2624" s="226"/>
      <c r="G2624" s="101"/>
      <c r="H2624" s="217"/>
    </row>
    <row r="2625" spans="1:8" ht="20.25" customHeight="1">
      <c r="A2625" s="231"/>
      <c r="B2625" s="38"/>
      <c r="C2625" s="165"/>
      <c r="D2625" s="9"/>
      <c r="E2625" s="53"/>
      <c r="F2625" s="18"/>
      <c r="G2625" s="18"/>
      <c r="H2625" s="210"/>
    </row>
    <row r="2626" spans="1:8" ht="20.25" customHeight="1">
      <c r="A2626" s="225"/>
      <c r="B2626" s="18" t="s">
        <v>420</v>
      </c>
      <c r="C2626" s="18"/>
      <c r="D2626" s="18"/>
      <c r="E2626" s="18"/>
      <c r="F2626" s="226"/>
      <c r="G2626" s="101"/>
      <c r="H2626" s="210"/>
    </row>
    <row r="2627" spans="1:8" ht="20.25" customHeight="1">
      <c r="A2627" s="225"/>
      <c r="B2627" s="18"/>
      <c r="C2627" s="18"/>
      <c r="D2627" s="18"/>
      <c r="E2627" s="18"/>
      <c r="F2627" s="226"/>
      <c r="G2627" s="101"/>
      <c r="H2627" s="210"/>
    </row>
    <row r="2628" spans="1:8" ht="20.25" customHeight="1">
      <c r="A2628" s="215">
        <v>306</v>
      </c>
      <c r="B2628" s="52" t="s">
        <v>924</v>
      </c>
      <c r="C2628" s="165"/>
      <c r="D2628" s="9"/>
      <c r="E2628" s="53"/>
      <c r="F2628" s="18"/>
      <c r="G2628" s="18"/>
      <c r="H2628" s="210"/>
    </row>
    <row r="2629" spans="1:8" ht="45.75">
      <c r="A2629" s="216">
        <f t="shared" ref="A2629:A2639" si="269">A2628+0.01</f>
        <v>306.01</v>
      </c>
      <c r="B2629" s="7" t="s">
        <v>1409</v>
      </c>
      <c r="C2629" s="165">
        <v>9</v>
      </c>
      <c r="D2629" s="9" t="s">
        <v>839</v>
      </c>
      <c r="E2629" s="53"/>
      <c r="F2629" s="31"/>
      <c r="G2629" s="31"/>
      <c r="H2629" s="210"/>
    </row>
    <row r="2630" spans="1:8" ht="45.75">
      <c r="A2630" s="216">
        <f t="shared" si="269"/>
        <v>306.02</v>
      </c>
      <c r="B2630" s="7" t="s">
        <v>587</v>
      </c>
      <c r="C2630" s="165">
        <v>1</v>
      </c>
      <c r="D2630" s="9" t="s">
        <v>839</v>
      </c>
      <c r="E2630" s="53"/>
      <c r="F2630" s="31"/>
      <c r="G2630" s="31"/>
      <c r="H2630" s="210"/>
    </row>
    <row r="2631" spans="1:8" ht="45.75">
      <c r="A2631" s="216">
        <f t="shared" si="269"/>
        <v>306.02999999999997</v>
      </c>
      <c r="B2631" s="7" t="s">
        <v>1476</v>
      </c>
      <c r="C2631" s="165">
        <v>4</v>
      </c>
      <c r="D2631" s="9" t="s">
        <v>839</v>
      </c>
      <c r="E2631" s="53"/>
      <c r="F2631" s="31"/>
      <c r="G2631" s="31"/>
      <c r="H2631" s="210"/>
    </row>
    <row r="2632" spans="1:8" ht="30.75">
      <c r="A2632" s="216">
        <f t="shared" si="269"/>
        <v>306.03999999999996</v>
      </c>
      <c r="B2632" s="7" t="s">
        <v>1390</v>
      </c>
      <c r="C2632" s="165">
        <v>4</v>
      </c>
      <c r="D2632" s="9" t="s">
        <v>839</v>
      </c>
      <c r="E2632" s="53"/>
      <c r="F2632" s="31"/>
      <c r="G2632" s="31"/>
      <c r="H2632" s="210"/>
    </row>
    <row r="2633" spans="1:8" ht="45.75">
      <c r="A2633" s="216">
        <f t="shared" si="269"/>
        <v>306.04999999999995</v>
      </c>
      <c r="B2633" s="7" t="s">
        <v>591</v>
      </c>
      <c r="C2633" s="165">
        <v>5</v>
      </c>
      <c r="D2633" s="9" t="s">
        <v>839</v>
      </c>
      <c r="E2633" s="53"/>
      <c r="F2633" s="31"/>
      <c r="G2633" s="31"/>
      <c r="H2633" s="210"/>
    </row>
    <row r="2634" spans="1:8" ht="45.75">
      <c r="A2634" s="216">
        <f t="shared" si="269"/>
        <v>306.05999999999995</v>
      </c>
      <c r="B2634" s="10" t="s">
        <v>592</v>
      </c>
      <c r="C2634" s="165">
        <v>2</v>
      </c>
      <c r="D2634" s="9" t="s">
        <v>839</v>
      </c>
      <c r="E2634" s="53"/>
      <c r="F2634" s="31"/>
      <c r="G2634" s="31"/>
      <c r="H2634" s="210"/>
    </row>
    <row r="2635" spans="1:8" ht="45.75">
      <c r="A2635" s="216">
        <f t="shared" si="269"/>
        <v>306.06999999999994</v>
      </c>
      <c r="B2635" s="10" t="s">
        <v>901</v>
      </c>
      <c r="C2635" s="165">
        <v>2</v>
      </c>
      <c r="D2635" s="9" t="s">
        <v>839</v>
      </c>
      <c r="E2635" s="53"/>
      <c r="F2635" s="31"/>
      <c r="G2635" s="31"/>
      <c r="H2635" s="210"/>
    </row>
    <row r="2636" spans="1:8" ht="45.75">
      <c r="A2636" s="216">
        <f t="shared" si="269"/>
        <v>306.07999999999993</v>
      </c>
      <c r="B2636" s="10" t="s">
        <v>593</v>
      </c>
      <c r="C2636" s="165">
        <v>3</v>
      </c>
      <c r="D2636" s="9" t="s">
        <v>839</v>
      </c>
      <c r="E2636" s="53"/>
      <c r="F2636" s="31"/>
      <c r="G2636" s="31"/>
      <c r="H2636" s="210"/>
    </row>
    <row r="2637" spans="1:8" ht="45.75">
      <c r="A2637" s="216">
        <f t="shared" si="269"/>
        <v>306.08999999999992</v>
      </c>
      <c r="B2637" s="10" t="s">
        <v>594</v>
      </c>
      <c r="C2637" s="165">
        <v>5</v>
      </c>
      <c r="D2637" s="9" t="s">
        <v>839</v>
      </c>
      <c r="E2637" s="53"/>
      <c r="F2637" s="31"/>
      <c r="G2637" s="31"/>
      <c r="H2637" s="210"/>
    </row>
    <row r="2638" spans="1:8" ht="46.5" thickBot="1">
      <c r="A2638" s="260">
        <f t="shared" si="269"/>
        <v>306.09999999999991</v>
      </c>
      <c r="B2638" s="383" t="s">
        <v>595</v>
      </c>
      <c r="C2638" s="391">
        <v>2</v>
      </c>
      <c r="D2638" s="279" t="s">
        <v>839</v>
      </c>
      <c r="E2638" s="322"/>
      <c r="F2638" s="265"/>
      <c r="G2638" s="265"/>
      <c r="H2638" s="266"/>
    </row>
    <row r="2639" spans="1:8" ht="45.75">
      <c r="A2639" s="267">
        <f t="shared" si="269"/>
        <v>306.1099999999999</v>
      </c>
      <c r="B2639" s="311" t="s">
        <v>596</v>
      </c>
      <c r="C2639" s="392">
        <v>3</v>
      </c>
      <c r="D2639" s="285" t="s">
        <v>839</v>
      </c>
      <c r="E2639" s="325"/>
      <c r="F2639" s="272"/>
      <c r="G2639" s="272"/>
      <c r="H2639" s="273"/>
    </row>
    <row r="2640" spans="1:8" ht="20.25" customHeight="1">
      <c r="A2640" s="225"/>
      <c r="B2640" s="18" t="s">
        <v>935</v>
      </c>
      <c r="C2640" s="18"/>
      <c r="D2640" s="18"/>
      <c r="E2640" s="18"/>
      <c r="F2640" s="226"/>
      <c r="G2640" s="101"/>
      <c r="H2640" s="210"/>
    </row>
    <row r="2641" spans="1:8" ht="20.25" customHeight="1">
      <c r="A2641" s="231"/>
      <c r="B2641" s="18"/>
      <c r="C2641" s="165"/>
      <c r="D2641" s="18"/>
      <c r="E2641" s="53"/>
      <c r="F2641" s="18"/>
      <c r="G2641" s="18"/>
      <c r="H2641" s="210"/>
    </row>
    <row r="2642" spans="1:8" ht="20.25" customHeight="1">
      <c r="A2642" s="215">
        <v>307</v>
      </c>
      <c r="B2642" s="18" t="s">
        <v>569</v>
      </c>
      <c r="C2642" s="165"/>
      <c r="D2642" s="9"/>
      <c r="E2642" s="53"/>
      <c r="F2642" s="18"/>
      <c r="G2642" s="18"/>
      <c r="H2642" s="210"/>
    </row>
    <row r="2643" spans="1:8" ht="106.5">
      <c r="A2643" s="216">
        <f t="shared" ref="A2643:A2657" si="270">A2642+0.01</f>
        <v>307.01</v>
      </c>
      <c r="B2643" s="127" t="s">
        <v>1240</v>
      </c>
      <c r="C2643" s="165">
        <v>2</v>
      </c>
      <c r="D2643" s="9" t="s">
        <v>5</v>
      </c>
      <c r="E2643" s="53"/>
      <c r="F2643" s="31"/>
      <c r="G2643" s="31"/>
      <c r="H2643" s="210"/>
    </row>
    <row r="2644" spans="1:8" ht="122.25">
      <c r="A2644" s="216">
        <f t="shared" si="270"/>
        <v>307.02</v>
      </c>
      <c r="B2644" s="127" t="s">
        <v>1494</v>
      </c>
      <c r="C2644" s="165">
        <v>2</v>
      </c>
      <c r="D2644" s="9" t="s">
        <v>5</v>
      </c>
      <c r="E2644" s="53"/>
      <c r="F2644" s="31"/>
      <c r="G2644" s="31"/>
      <c r="H2644" s="210"/>
    </row>
    <row r="2645" spans="1:8" ht="62.25">
      <c r="A2645" s="216">
        <f t="shared" si="270"/>
        <v>307.02999999999997</v>
      </c>
      <c r="B2645" s="127" t="s">
        <v>1242</v>
      </c>
      <c r="C2645" s="165">
        <v>8</v>
      </c>
      <c r="D2645" s="9" t="s">
        <v>5</v>
      </c>
      <c r="E2645" s="53"/>
      <c r="F2645" s="31"/>
      <c r="G2645" s="31"/>
      <c r="H2645" s="210"/>
    </row>
    <row r="2646" spans="1:8" ht="61.5">
      <c r="A2646" s="216">
        <f t="shared" si="270"/>
        <v>307.03999999999996</v>
      </c>
      <c r="B2646" s="127" t="s">
        <v>1243</v>
      </c>
      <c r="C2646" s="165">
        <v>32</v>
      </c>
      <c r="D2646" s="9" t="s">
        <v>5</v>
      </c>
      <c r="E2646" s="53"/>
      <c r="F2646" s="31"/>
      <c r="G2646" s="31"/>
      <c r="H2646" s="210"/>
    </row>
    <row r="2647" spans="1:8" ht="61.5">
      <c r="A2647" s="216">
        <f t="shared" si="270"/>
        <v>307.04999999999995</v>
      </c>
      <c r="B2647" s="136" t="s">
        <v>1244</v>
      </c>
      <c r="C2647" s="165">
        <v>8</v>
      </c>
      <c r="D2647" s="9" t="s">
        <v>5</v>
      </c>
      <c r="E2647" s="53"/>
      <c r="F2647" s="31"/>
      <c r="G2647" s="31"/>
      <c r="H2647" s="210"/>
    </row>
    <row r="2648" spans="1:8" ht="61.5">
      <c r="A2648" s="216">
        <f t="shared" si="270"/>
        <v>307.05999999999995</v>
      </c>
      <c r="B2648" s="136" t="s">
        <v>1245</v>
      </c>
      <c r="C2648" s="165">
        <v>78</v>
      </c>
      <c r="D2648" s="9" t="s">
        <v>5</v>
      </c>
      <c r="E2648" s="53"/>
      <c r="F2648" s="31"/>
      <c r="G2648" s="31"/>
      <c r="H2648" s="210"/>
    </row>
    <row r="2649" spans="1:8" ht="62.25">
      <c r="A2649" s="216">
        <f t="shared" si="270"/>
        <v>307.06999999999994</v>
      </c>
      <c r="B2649" s="136" t="s">
        <v>1246</v>
      </c>
      <c r="C2649" s="165">
        <v>33</v>
      </c>
      <c r="D2649" s="9" t="s">
        <v>5</v>
      </c>
      <c r="E2649" s="53"/>
      <c r="F2649" s="31"/>
      <c r="G2649" s="31"/>
      <c r="H2649" s="210"/>
    </row>
    <row r="2650" spans="1:8" ht="46.5">
      <c r="A2650" s="216">
        <f t="shared" si="270"/>
        <v>307.07999999999993</v>
      </c>
      <c r="B2650" s="136" t="s">
        <v>1247</v>
      </c>
      <c r="C2650" s="165">
        <v>12</v>
      </c>
      <c r="D2650" s="9" t="s">
        <v>5</v>
      </c>
      <c r="E2650" s="53"/>
      <c r="F2650" s="31"/>
      <c r="G2650" s="31"/>
      <c r="H2650" s="210"/>
    </row>
    <row r="2651" spans="1:8" ht="61.5">
      <c r="A2651" s="216">
        <f t="shared" si="270"/>
        <v>307.08999999999992</v>
      </c>
      <c r="B2651" s="136" t="s">
        <v>1248</v>
      </c>
      <c r="C2651" s="165">
        <v>2</v>
      </c>
      <c r="D2651" s="9" t="s">
        <v>5</v>
      </c>
      <c r="E2651" s="53"/>
      <c r="F2651" s="31"/>
      <c r="G2651" s="31"/>
      <c r="H2651" s="210"/>
    </row>
    <row r="2652" spans="1:8" ht="61.5">
      <c r="A2652" s="216">
        <f t="shared" si="270"/>
        <v>307.09999999999991</v>
      </c>
      <c r="B2652" s="136" t="s">
        <v>1249</v>
      </c>
      <c r="C2652" s="165">
        <v>12</v>
      </c>
      <c r="D2652" s="9" t="s">
        <v>5</v>
      </c>
      <c r="E2652" s="53"/>
      <c r="F2652" s="31"/>
      <c r="G2652" s="31"/>
      <c r="H2652" s="210"/>
    </row>
    <row r="2653" spans="1:8" ht="46.5">
      <c r="A2653" s="216">
        <f t="shared" si="270"/>
        <v>307.1099999999999</v>
      </c>
      <c r="B2653" s="136" t="s">
        <v>1250</v>
      </c>
      <c r="C2653" s="165">
        <v>18</v>
      </c>
      <c r="D2653" s="9" t="s">
        <v>5</v>
      </c>
      <c r="E2653" s="53"/>
      <c r="F2653" s="31"/>
      <c r="G2653" s="31"/>
      <c r="H2653" s="210"/>
    </row>
    <row r="2654" spans="1:8" ht="46.5">
      <c r="A2654" s="216">
        <f t="shared" si="270"/>
        <v>307.11999999999989</v>
      </c>
      <c r="B2654" s="136" t="s">
        <v>1251</v>
      </c>
      <c r="C2654" s="165">
        <v>5</v>
      </c>
      <c r="D2654" s="9" t="s">
        <v>5</v>
      </c>
      <c r="E2654" s="53"/>
      <c r="F2654" s="31"/>
      <c r="G2654" s="31"/>
      <c r="H2654" s="210"/>
    </row>
    <row r="2655" spans="1:8" ht="46.5">
      <c r="A2655" s="216">
        <f t="shared" si="270"/>
        <v>307.12999999999988</v>
      </c>
      <c r="B2655" s="136" t="s">
        <v>1252</v>
      </c>
      <c r="C2655" s="165">
        <v>2</v>
      </c>
      <c r="D2655" s="9" t="s">
        <v>5</v>
      </c>
      <c r="E2655" s="53"/>
      <c r="F2655" s="31"/>
      <c r="G2655" s="31"/>
      <c r="H2655" s="210"/>
    </row>
    <row r="2656" spans="1:8" ht="76.5">
      <c r="A2656" s="216">
        <f t="shared" si="270"/>
        <v>307.13999999999987</v>
      </c>
      <c r="B2656" s="137" t="s">
        <v>1253</v>
      </c>
      <c r="C2656" s="165">
        <v>1</v>
      </c>
      <c r="D2656" s="9" t="s">
        <v>5</v>
      </c>
      <c r="E2656" s="53"/>
      <c r="F2656" s="31"/>
      <c r="G2656" s="31"/>
      <c r="H2656" s="210"/>
    </row>
    <row r="2657" spans="1:8" ht="76.5">
      <c r="A2657" s="216">
        <f t="shared" si="270"/>
        <v>307.14999999999986</v>
      </c>
      <c r="B2657" s="136" t="s">
        <v>1254</v>
      </c>
      <c r="C2657" s="165">
        <v>2</v>
      </c>
      <c r="D2657" s="9" t="s">
        <v>5</v>
      </c>
      <c r="E2657" s="53"/>
      <c r="F2657" s="31"/>
      <c r="G2657" s="31"/>
      <c r="H2657" s="210"/>
    </row>
    <row r="2658" spans="1:8" ht="20.25" customHeight="1">
      <c r="A2658" s="225"/>
      <c r="B2658" s="18" t="s">
        <v>925</v>
      </c>
      <c r="C2658" s="18"/>
      <c r="D2658" s="18"/>
      <c r="E2658" s="18"/>
      <c r="F2658" s="226"/>
      <c r="G2658" s="101"/>
      <c r="H2658" s="210"/>
    </row>
    <row r="2659" spans="1:8" ht="20.25" customHeight="1">
      <c r="A2659" s="231"/>
      <c r="B2659" s="18"/>
      <c r="C2659" s="165"/>
      <c r="D2659" s="18"/>
      <c r="E2659" s="53"/>
      <c r="F2659" s="18"/>
      <c r="G2659" s="18"/>
      <c r="H2659" s="210"/>
    </row>
    <row r="2660" spans="1:8" ht="20.25" customHeight="1">
      <c r="A2660" s="225"/>
      <c r="B2660" s="41" t="s">
        <v>926</v>
      </c>
      <c r="C2660" s="41"/>
      <c r="D2660" s="41"/>
      <c r="E2660" s="41"/>
      <c r="F2660" s="226"/>
      <c r="G2660" s="110"/>
      <c r="H2660" s="233"/>
    </row>
    <row r="2661" spans="1:8" ht="20.25" customHeight="1">
      <c r="A2661" s="234"/>
      <c r="B2661" s="18"/>
      <c r="C2661" s="18"/>
      <c r="D2661" s="18"/>
      <c r="E2661" s="18"/>
      <c r="F2661" s="18"/>
      <c r="G2661" s="18"/>
      <c r="H2661" s="210"/>
    </row>
    <row r="2662" spans="1:8" ht="20.100000000000001" customHeight="1">
      <c r="A2662" s="225"/>
      <c r="B2662" s="41" t="s">
        <v>1495</v>
      </c>
      <c r="C2662" s="41"/>
      <c r="D2662" s="41"/>
      <c r="E2662" s="41"/>
      <c r="F2662" s="41"/>
      <c r="G2662" s="111"/>
      <c r="H2662" s="214"/>
    </row>
    <row r="2663" spans="1:8" ht="20.25" customHeight="1">
      <c r="A2663" s="231"/>
      <c r="B2663" s="18"/>
      <c r="C2663" s="165"/>
      <c r="D2663" s="18"/>
      <c r="E2663" s="53"/>
      <c r="F2663" s="18"/>
      <c r="G2663" s="18"/>
      <c r="H2663" s="210"/>
    </row>
    <row r="2664" spans="1:8" ht="20.25" customHeight="1">
      <c r="A2664" s="212"/>
      <c r="B2664" s="88"/>
      <c r="C2664" s="49"/>
      <c r="D2664" s="49"/>
      <c r="E2664" s="53"/>
      <c r="F2664" s="49"/>
      <c r="G2664" s="49"/>
      <c r="H2664" s="210"/>
    </row>
    <row r="2665" spans="1:8" ht="20.25" customHeight="1">
      <c r="A2665" s="227" t="s">
        <v>333</v>
      </c>
      <c r="B2665" s="41" t="s">
        <v>1124</v>
      </c>
      <c r="C2665" s="57"/>
      <c r="D2665" s="57"/>
      <c r="E2665" s="57"/>
      <c r="F2665" s="18"/>
      <c r="G2665" s="18"/>
      <c r="H2665" s="210"/>
    </row>
    <row r="2666" spans="1:8" ht="20.25" customHeight="1">
      <c r="A2666" s="227"/>
      <c r="B2666" s="6" t="s">
        <v>597</v>
      </c>
      <c r="C2666" s="18"/>
      <c r="D2666" s="18"/>
      <c r="E2666" s="53"/>
      <c r="F2666" s="18"/>
      <c r="G2666" s="18"/>
      <c r="H2666" s="210"/>
    </row>
    <row r="2667" spans="1:8" ht="20.25" customHeight="1">
      <c r="A2667" s="215">
        <v>308</v>
      </c>
      <c r="B2667" s="6" t="s">
        <v>9</v>
      </c>
      <c r="C2667" s="18"/>
      <c r="D2667" s="18"/>
      <c r="E2667" s="53"/>
      <c r="F2667" s="18"/>
      <c r="G2667" s="18"/>
      <c r="H2667" s="210"/>
    </row>
    <row r="2668" spans="1:8" ht="20.25" customHeight="1">
      <c r="A2668" s="216">
        <f t="shared" ref="A2668" si="271">A2667+0.01</f>
        <v>308.01</v>
      </c>
      <c r="B2668" s="7" t="s">
        <v>12</v>
      </c>
      <c r="C2668" s="29">
        <v>502.75300000000004</v>
      </c>
      <c r="D2668" s="147" t="s">
        <v>13</v>
      </c>
      <c r="E2668" s="53"/>
      <c r="F2668" s="31"/>
      <c r="G2668" s="31"/>
      <c r="H2668" s="210"/>
    </row>
    <row r="2669" spans="1:8" ht="20.25" customHeight="1">
      <c r="A2669" s="228"/>
      <c r="B2669" s="88" t="s">
        <v>420</v>
      </c>
      <c r="C2669" s="88"/>
      <c r="D2669" s="88"/>
      <c r="E2669" s="88"/>
      <c r="F2669" s="226"/>
      <c r="G2669" s="101"/>
      <c r="H2669" s="217"/>
    </row>
    <row r="2670" spans="1:8" ht="20.25" customHeight="1">
      <c r="A2670" s="215">
        <v>309</v>
      </c>
      <c r="B2670" s="6" t="s">
        <v>14</v>
      </c>
      <c r="C2670" s="29"/>
      <c r="D2670" s="147" t="s">
        <v>15</v>
      </c>
      <c r="E2670" s="53"/>
      <c r="F2670" s="18"/>
      <c r="G2670" s="18"/>
      <c r="H2670" s="210"/>
    </row>
    <row r="2671" spans="1:8" ht="20.25" customHeight="1">
      <c r="A2671" s="216">
        <f t="shared" ref="A2671:A2674" si="272">A2670+0.01</f>
        <v>309.01</v>
      </c>
      <c r="B2671" s="7" t="s">
        <v>18</v>
      </c>
      <c r="C2671" s="29">
        <v>134.03800000000001</v>
      </c>
      <c r="D2671" s="147" t="s">
        <v>17</v>
      </c>
      <c r="E2671" s="53"/>
      <c r="F2671" s="31"/>
      <c r="G2671" s="31"/>
      <c r="H2671" s="210"/>
    </row>
    <row r="2672" spans="1:8" ht="20.25" customHeight="1">
      <c r="A2672" s="216">
        <f t="shared" si="272"/>
        <v>309.02</v>
      </c>
      <c r="B2672" s="7" t="s">
        <v>19</v>
      </c>
      <c r="C2672" s="29">
        <v>32.947499999999998</v>
      </c>
      <c r="D2672" s="147" t="s">
        <v>17</v>
      </c>
      <c r="E2672" s="53"/>
      <c r="F2672" s="31"/>
      <c r="G2672" s="31"/>
      <c r="H2672" s="210"/>
    </row>
    <row r="2673" spans="1:8" ht="20.25" customHeight="1">
      <c r="A2673" s="216">
        <f t="shared" si="272"/>
        <v>309.02999999999997</v>
      </c>
      <c r="B2673" s="7" t="s">
        <v>20</v>
      </c>
      <c r="C2673" s="29">
        <v>75.999250000000018</v>
      </c>
      <c r="D2673" s="147" t="s">
        <v>17</v>
      </c>
      <c r="E2673" s="53"/>
      <c r="F2673" s="31"/>
      <c r="G2673" s="31"/>
      <c r="H2673" s="210"/>
    </row>
    <row r="2674" spans="1:8" ht="20.25" customHeight="1">
      <c r="A2674" s="216">
        <f t="shared" si="272"/>
        <v>309.03999999999996</v>
      </c>
      <c r="B2674" s="7" t="s">
        <v>531</v>
      </c>
      <c r="C2674" s="29">
        <v>58.038749999999993</v>
      </c>
      <c r="D2674" s="147" t="s">
        <v>17</v>
      </c>
      <c r="E2674" s="53"/>
      <c r="F2674" s="31"/>
      <c r="G2674" s="31"/>
      <c r="H2674" s="210"/>
    </row>
    <row r="2675" spans="1:8" ht="20.25" customHeight="1">
      <c r="A2675" s="228"/>
      <c r="B2675" s="88" t="s">
        <v>420</v>
      </c>
      <c r="C2675" s="88"/>
      <c r="D2675" s="88"/>
      <c r="E2675" s="88"/>
      <c r="F2675" s="226"/>
      <c r="G2675" s="101"/>
      <c r="H2675" s="217"/>
    </row>
    <row r="2676" spans="1:8" ht="20.25" customHeight="1">
      <c r="A2676" s="215">
        <v>310</v>
      </c>
      <c r="B2676" s="6" t="s">
        <v>440</v>
      </c>
      <c r="C2676" s="29"/>
      <c r="D2676" s="147" t="s">
        <v>15</v>
      </c>
      <c r="E2676" s="53"/>
      <c r="F2676" s="18"/>
      <c r="G2676" s="18"/>
      <c r="H2676" s="210"/>
    </row>
    <row r="2677" spans="1:8" ht="20.25" customHeight="1">
      <c r="A2677" s="216">
        <f t="shared" ref="A2677:A2688" si="273">A2676+0.01</f>
        <v>310.01</v>
      </c>
      <c r="B2677" s="7" t="s">
        <v>611</v>
      </c>
      <c r="C2677" s="29">
        <v>14.482500000000002</v>
      </c>
      <c r="D2677" s="147" t="s">
        <v>23</v>
      </c>
      <c r="E2677" s="53"/>
      <c r="F2677" s="31"/>
      <c r="G2677" s="31"/>
      <c r="H2677" s="210"/>
    </row>
    <row r="2678" spans="1:8" ht="20.25" customHeight="1">
      <c r="A2678" s="216">
        <f t="shared" si="273"/>
        <v>310.02</v>
      </c>
      <c r="B2678" s="7" t="s">
        <v>24</v>
      </c>
      <c r="C2678" s="29">
        <v>19.599999999999998</v>
      </c>
      <c r="D2678" s="147" t="s">
        <v>23</v>
      </c>
      <c r="E2678" s="53"/>
      <c r="F2678" s="31"/>
      <c r="G2678" s="31"/>
      <c r="H2678" s="210"/>
    </row>
    <row r="2679" spans="1:8" ht="20.25" customHeight="1">
      <c r="A2679" s="216">
        <f t="shared" si="273"/>
        <v>310.02999999999997</v>
      </c>
      <c r="B2679" s="7" t="s">
        <v>612</v>
      </c>
      <c r="C2679" s="29">
        <v>7.9874999999999989</v>
      </c>
      <c r="D2679" s="147" t="s">
        <v>23</v>
      </c>
      <c r="E2679" s="53"/>
      <c r="F2679" s="31"/>
      <c r="G2679" s="31"/>
      <c r="H2679" s="210"/>
    </row>
    <row r="2680" spans="1:8" ht="20.25" customHeight="1">
      <c r="A2680" s="216">
        <f t="shared" si="273"/>
        <v>310.03999999999996</v>
      </c>
      <c r="B2680" s="7" t="s">
        <v>613</v>
      </c>
      <c r="C2680" s="29">
        <v>6.7770000000000001</v>
      </c>
      <c r="D2680" s="147" t="s">
        <v>23</v>
      </c>
      <c r="E2680" s="53"/>
      <c r="F2680" s="31"/>
      <c r="G2680" s="31"/>
      <c r="H2680" s="210"/>
    </row>
    <row r="2681" spans="1:8" ht="20.25" customHeight="1">
      <c r="A2681" s="216">
        <f t="shared" si="273"/>
        <v>310.04999999999995</v>
      </c>
      <c r="B2681" s="7" t="s">
        <v>1137</v>
      </c>
      <c r="C2681" s="29">
        <v>10.1655</v>
      </c>
      <c r="D2681" s="147" t="s">
        <v>23</v>
      </c>
      <c r="E2681" s="53"/>
      <c r="F2681" s="31"/>
      <c r="G2681" s="31"/>
      <c r="H2681" s="210"/>
    </row>
    <row r="2682" spans="1:8" ht="20.25" customHeight="1">
      <c r="A2682" s="216">
        <f t="shared" si="273"/>
        <v>310.05999999999995</v>
      </c>
      <c r="B2682" s="7" t="s">
        <v>614</v>
      </c>
      <c r="C2682" s="29">
        <v>5.0031000000000008</v>
      </c>
      <c r="D2682" s="147" t="s">
        <v>23</v>
      </c>
      <c r="E2682" s="53"/>
      <c r="F2682" s="31"/>
      <c r="G2682" s="31"/>
      <c r="H2682" s="210"/>
    </row>
    <row r="2683" spans="1:8" ht="20.25" customHeight="1">
      <c r="A2683" s="216">
        <f t="shared" si="273"/>
        <v>310.06999999999994</v>
      </c>
      <c r="B2683" s="7" t="s">
        <v>615</v>
      </c>
      <c r="C2683" s="29">
        <v>7.5046500000000016</v>
      </c>
      <c r="D2683" s="147" t="s">
        <v>23</v>
      </c>
      <c r="E2683" s="53"/>
      <c r="F2683" s="31"/>
      <c r="G2683" s="31"/>
      <c r="H2683" s="210"/>
    </row>
    <row r="2684" spans="1:8" ht="20.25" customHeight="1">
      <c r="A2684" s="216">
        <f t="shared" si="273"/>
        <v>310.07999999999993</v>
      </c>
      <c r="B2684" s="7" t="s">
        <v>616</v>
      </c>
      <c r="C2684" s="29">
        <v>38.438749999999999</v>
      </c>
      <c r="D2684" s="147" t="s">
        <v>23</v>
      </c>
      <c r="E2684" s="53"/>
      <c r="F2684" s="31"/>
      <c r="G2684" s="31"/>
      <c r="H2684" s="210"/>
    </row>
    <row r="2685" spans="1:8" ht="20.25" customHeight="1">
      <c r="A2685" s="216">
        <f t="shared" si="273"/>
        <v>310.08999999999992</v>
      </c>
      <c r="B2685" s="7" t="s">
        <v>617</v>
      </c>
      <c r="C2685" s="29">
        <v>75.412950000000009</v>
      </c>
      <c r="D2685" s="147" t="s">
        <v>23</v>
      </c>
      <c r="E2685" s="53"/>
      <c r="F2685" s="31"/>
      <c r="G2685" s="31"/>
      <c r="H2685" s="210"/>
    </row>
    <row r="2686" spans="1:8" ht="20.25" customHeight="1">
      <c r="A2686" s="216">
        <f t="shared" si="273"/>
        <v>310.09999999999991</v>
      </c>
      <c r="B2686" s="7" t="s">
        <v>618</v>
      </c>
      <c r="C2686" s="29">
        <v>2.4974999999999996</v>
      </c>
      <c r="D2686" s="147" t="s">
        <v>23</v>
      </c>
      <c r="E2686" s="53"/>
      <c r="F2686" s="31"/>
      <c r="G2686" s="31"/>
      <c r="H2686" s="210"/>
    </row>
    <row r="2687" spans="1:8" ht="20.25" customHeight="1">
      <c r="A2687" s="216">
        <f t="shared" si="273"/>
        <v>310.1099999999999</v>
      </c>
      <c r="B2687" s="7" t="s">
        <v>619</v>
      </c>
      <c r="C2687" s="29">
        <v>46.1</v>
      </c>
      <c r="D2687" s="147" t="s">
        <v>91</v>
      </c>
      <c r="E2687" s="53"/>
      <c r="F2687" s="31"/>
      <c r="G2687" s="31"/>
      <c r="H2687" s="210"/>
    </row>
    <row r="2688" spans="1:8" ht="20.25" customHeight="1">
      <c r="A2688" s="216">
        <f t="shared" si="273"/>
        <v>310.11999999999989</v>
      </c>
      <c r="B2688" s="7" t="s">
        <v>620</v>
      </c>
      <c r="C2688" s="29">
        <v>6.27</v>
      </c>
      <c r="D2688" s="147" t="s">
        <v>91</v>
      </c>
      <c r="E2688" s="53"/>
      <c r="F2688" s="31"/>
      <c r="G2688" s="31"/>
      <c r="H2688" s="210"/>
    </row>
    <row r="2689" spans="1:8" ht="20.25" customHeight="1">
      <c r="A2689" s="228"/>
      <c r="B2689" s="88" t="s">
        <v>420</v>
      </c>
      <c r="C2689" s="88"/>
      <c r="D2689" s="88"/>
      <c r="E2689" s="88"/>
      <c r="F2689" s="226"/>
      <c r="G2689" s="101"/>
      <c r="H2689" s="217"/>
    </row>
    <row r="2690" spans="1:8" ht="20.25" customHeight="1">
      <c r="A2690" s="215">
        <v>311</v>
      </c>
      <c r="B2690" s="6" t="s">
        <v>60</v>
      </c>
      <c r="C2690" s="29"/>
      <c r="D2690" s="147"/>
      <c r="E2690" s="53"/>
      <c r="F2690" s="18"/>
      <c r="G2690" s="18"/>
      <c r="H2690" s="210"/>
    </row>
    <row r="2691" spans="1:8" ht="20.25" customHeight="1">
      <c r="A2691" s="216">
        <f t="shared" ref="A2691:A2692" si="274">A2690+0.01</f>
        <v>311.01</v>
      </c>
      <c r="B2691" s="7" t="s">
        <v>621</v>
      </c>
      <c r="C2691" s="29">
        <v>498.07200000000006</v>
      </c>
      <c r="D2691" s="147" t="s">
        <v>61</v>
      </c>
      <c r="E2691" s="53"/>
      <c r="F2691" s="31"/>
      <c r="G2691" s="31"/>
      <c r="H2691" s="210"/>
    </row>
    <row r="2692" spans="1:8" ht="20.25" customHeight="1">
      <c r="A2692" s="216">
        <f t="shared" si="274"/>
        <v>311.02</v>
      </c>
      <c r="B2692" s="7" t="s">
        <v>62</v>
      </c>
      <c r="C2692" s="29">
        <v>102</v>
      </c>
      <c r="D2692" s="147" t="s">
        <v>632</v>
      </c>
      <c r="E2692" s="53"/>
      <c r="F2692" s="31"/>
      <c r="G2692" s="31"/>
      <c r="H2692" s="210"/>
    </row>
    <row r="2693" spans="1:8" ht="20.25" customHeight="1">
      <c r="A2693" s="228"/>
      <c r="B2693" s="88" t="s">
        <v>420</v>
      </c>
      <c r="C2693" s="88"/>
      <c r="D2693" s="88"/>
      <c r="E2693" s="88"/>
      <c r="F2693" s="226"/>
      <c r="G2693" s="101"/>
      <c r="H2693" s="217"/>
    </row>
    <row r="2694" spans="1:8" ht="20.25" customHeight="1">
      <c r="A2694" s="215">
        <v>312</v>
      </c>
      <c r="B2694" s="6" t="s">
        <v>469</v>
      </c>
      <c r="C2694" s="29"/>
      <c r="D2694" s="147"/>
      <c r="E2694" s="53"/>
      <c r="F2694" s="18"/>
      <c r="G2694" s="18"/>
      <c r="H2694" s="210"/>
    </row>
    <row r="2695" spans="1:8" ht="20.25" customHeight="1">
      <c r="A2695" s="216">
        <f t="shared" ref="A2695:A2700" si="275">A2694+0.01</f>
        <v>312.01</v>
      </c>
      <c r="B2695" s="7" t="s">
        <v>622</v>
      </c>
      <c r="C2695" s="29">
        <v>805.0390000000001</v>
      </c>
      <c r="D2695" s="147" t="s">
        <v>61</v>
      </c>
      <c r="E2695" s="53"/>
      <c r="F2695" s="31"/>
      <c r="G2695" s="31"/>
      <c r="H2695" s="210"/>
    </row>
    <row r="2696" spans="1:8" ht="20.25" customHeight="1">
      <c r="A2696" s="216">
        <f t="shared" si="275"/>
        <v>312.02</v>
      </c>
      <c r="B2696" s="7" t="s">
        <v>623</v>
      </c>
      <c r="C2696" s="29">
        <v>847.60599999999999</v>
      </c>
      <c r="D2696" s="147" t="s">
        <v>61</v>
      </c>
      <c r="E2696" s="53"/>
      <c r="F2696" s="31"/>
      <c r="G2696" s="31"/>
      <c r="H2696" s="210"/>
    </row>
    <row r="2697" spans="1:8" ht="20.25" customHeight="1">
      <c r="A2697" s="216">
        <f t="shared" si="275"/>
        <v>312.02999999999997</v>
      </c>
      <c r="B2697" s="7" t="s">
        <v>624</v>
      </c>
      <c r="C2697" s="29">
        <v>292.49799999999999</v>
      </c>
      <c r="D2697" s="147" t="s">
        <v>61</v>
      </c>
      <c r="E2697" s="53"/>
      <c r="F2697" s="31"/>
      <c r="G2697" s="31"/>
      <c r="H2697" s="210"/>
    </row>
    <row r="2698" spans="1:8" ht="20.25" customHeight="1">
      <c r="A2698" s="216">
        <f t="shared" si="275"/>
        <v>312.03999999999996</v>
      </c>
      <c r="B2698" s="7" t="s">
        <v>66</v>
      </c>
      <c r="C2698" s="29">
        <v>805.0390000000001</v>
      </c>
      <c r="D2698" s="147" t="s">
        <v>61</v>
      </c>
      <c r="E2698" s="53"/>
      <c r="F2698" s="31"/>
      <c r="G2698" s="31"/>
      <c r="H2698" s="210"/>
    </row>
    <row r="2699" spans="1:8" ht="20.25" customHeight="1">
      <c r="A2699" s="216">
        <f t="shared" si="275"/>
        <v>312.04999999999995</v>
      </c>
      <c r="B2699" s="7" t="s">
        <v>625</v>
      </c>
      <c r="C2699" s="29">
        <v>42.36</v>
      </c>
      <c r="D2699" s="147" t="s">
        <v>11</v>
      </c>
      <c r="E2699" s="53"/>
      <c r="F2699" s="31"/>
      <c r="G2699" s="31"/>
      <c r="H2699" s="210"/>
    </row>
    <row r="2700" spans="1:8" ht="20.25" customHeight="1">
      <c r="A2700" s="216">
        <f t="shared" si="275"/>
        <v>312.05999999999995</v>
      </c>
      <c r="B2700" s="7" t="s">
        <v>396</v>
      </c>
      <c r="C2700" s="29">
        <v>776.42</v>
      </c>
      <c r="D2700" s="147" t="s">
        <v>91</v>
      </c>
      <c r="E2700" s="53"/>
      <c r="F2700" s="31"/>
      <c r="G2700" s="31"/>
      <c r="H2700" s="210"/>
    </row>
    <row r="2701" spans="1:8" ht="20.25" customHeight="1">
      <c r="A2701" s="228"/>
      <c r="B2701" s="88" t="s">
        <v>420</v>
      </c>
      <c r="C2701" s="88"/>
      <c r="D2701" s="88"/>
      <c r="E2701" s="88"/>
      <c r="F2701" s="226"/>
      <c r="G2701" s="101"/>
      <c r="H2701" s="217"/>
    </row>
    <row r="2702" spans="1:8" ht="20.25" customHeight="1">
      <c r="A2702" s="215">
        <v>313</v>
      </c>
      <c r="B2702" s="6" t="s">
        <v>470</v>
      </c>
      <c r="C2702" s="29"/>
      <c r="D2702" s="147"/>
      <c r="E2702" s="53"/>
      <c r="F2702" s="18"/>
      <c r="G2702" s="18"/>
      <c r="H2702" s="210"/>
    </row>
    <row r="2703" spans="1:8" ht="20.25" customHeight="1">
      <c r="A2703" s="216">
        <f t="shared" ref="A2703:A2705" si="276">A2702+0.01</f>
        <v>313.01</v>
      </c>
      <c r="B2703" s="7" t="s">
        <v>69</v>
      </c>
      <c r="C2703" s="29">
        <v>48.541000000000004</v>
      </c>
      <c r="D2703" s="147" t="s">
        <v>23</v>
      </c>
      <c r="E2703" s="53"/>
      <c r="F2703" s="31"/>
      <c r="G2703" s="31"/>
      <c r="H2703" s="210"/>
    </row>
    <row r="2704" spans="1:8" ht="20.25" customHeight="1">
      <c r="A2704" s="444">
        <f t="shared" si="276"/>
        <v>313.02</v>
      </c>
      <c r="B2704" s="457" t="s">
        <v>1073</v>
      </c>
      <c r="C2704" s="463">
        <v>440</v>
      </c>
      <c r="D2704" s="451" t="s">
        <v>61</v>
      </c>
      <c r="E2704" s="148"/>
      <c r="F2704" s="31"/>
      <c r="G2704" s="31"/>
      <c r="H2704" s="210"/>
    </row>
    <row r="2705" spans="1:8" ht="20.25" customHeight="1">
      <c r="A2705" s="444">
        <f t="shared" si="276"/>
        <v>313.02999999999997</v>
      </c>
      <c r="B2705" s="457" t="s">
        <v>1074</v>
      </c>
      <c r="C2705" s="463">
        <v>352.67</v>
      </c>
      <c r="D2705" s="451" t="s">
        <v>632</v>
      </c>
      <c r="E2705" s="148"/>
      <c r="F2705" s="31"/>
      <c r="G2705" s="31"/>
      <c r="H2705" s="210"/>
    </row>
    <row r="2706" spans="1:8" ht="20.25" customHeight="1">
      <c r="A2706" s="228"/>
      <c r="B2706" s="88" t="s">
        <v>420</v>
      </c>
      <c r="C2706" s="88"/>
      <c r="D2706" s="88"/>
      <c r="E2706" s="88"/>
      <c r="F2706" s="226"/>
      <c r="G2706" s="101"/>
      <c r="H2706" s="217"/>
    </row>
    <row r="2707" spans="1:8" ht="20.25" customHeight="1">
      <c r="A2707" s="215">
        <v>314</v>
      </c>
      <c r="B2707" s="6" t="s">
        <v>626</v>
      </c>
      <c r="C2707" s="29"/>
      <c r="D2707" s="147"/>
      <c r="E2707" s="53"/>
      <c r="F2707" s="18"/>
      <c r="G2707" s="18"/>
      <c r="H2707" s="210"/>
    </row>
    <row r="2708" spans="1:8" ht="20.25" customHeight="1">
      <c r="A2708" s="216">
        <f t="shared" ref="A2708" si="277">A2707+0.01</f>
        <v>314.01</v>
      </c>
      <c r="B2708" s="7" t="s">
        <v>1075</v>
      </c>
      <c r="C2708" s="29">
        <v>80.849999999999994</v>
      </c>
      <c r="D2708" s="147" t="s">
        <v>61</v>
      </c>
      <c r="E2708" s="148"/>
      <c r="F2708" s="31"/>
      <c r="G2708" s="31"/>
      <c r="H2708" s="210"/>
    </row>
    <row r="2709" spans="1:8" ht="20.25" customHeight="1">
      <c r="A2709" s="228"/>
      <c r="B2709" s="88" t="s">
        <v>420</v>
      </c>
      <c r="C2709" s="88"/>
      <c r="D2709" s="88"/>
      <c r="E2709" s="88"/>
      <c r="F2709" s="226"/>
      <c r="G2709" s="101"/>
      <c r="H2709" s="217"/>
    </row>
    <row r="2710" spans="1:8" ht="20.25" customHeight="1">
      <c r="A2710" s="215">
        <v>315</v>
      </c>
      <c r="B2710" s="6" t="s">
        <v>76</v>
      </c>
      <c r="C2710" s="29"/>
      <c r="D2710" s="147"/>
      <c r="E2710" s="53"/>
      <c r="F2710" s="18"/>
      <c r="G2710" s="18"/>
      <c r="H2710" s="210"/>
    </row>
    <row r="2711" spans="1:8" ht="20.25" customHeight="1">
      <c r="A2711" s="216">
        <f t="shared" ref="A2711:A2713" si="278">A2710+0.01</f>
        <v>315.01</v>
      </c>
      <c r="B2711" s="7" t="s">
        <v>627</v>
      </c>
      <c r="C2711" s="29">
        <v>13</v>
      </c>
      <c r="D2711" s="147" t="s">
        <v>608</v>
      </c>
      <c r="E2711" s="53"/>
      <c r="F2711" s="31"/>
      <c r="G2711" s="31"/>
      <c r="H2711" s="210"/>
    </row>
    <row r="2712" spans="1:8" ht="20.25" customHeight="1">
      <c r="A2712" s="216">
        <f t="shared" si="278"/>
        <v>315.02</v>
      </c>
      <c r="B2712" s="7" t="s">
        <v>628</v>
      </c>
      <c r="C2712" s="29">
        <v>16</v>
      </c>
      <c r="D2712" s="147" t="s">
        <v>608</v>
      </c>
      <c r="E2712" s="53"/>
      <c r="F2712" s="31"/>
      <c r="G2712" s="31"/>
      <c r="H2712" s="210"/>
    </row>
    <row r="2713" spans="1:8" ht="20.25" customHeight="1">
      <c r="A2713" s="216">
        <f t="shared" si="278"/>
        <v>315.02999999999997</v>
      </c>
      <c r="B2713" s="7" t="s">
        <v>1095</v>
      </c>
      <c r="C2713" s="29">
        <v>2</v>
      </c>
      <c r="D2713" s="147" t="s">
        <v>608</v>
      </c>
      <c r="E2713" s="53"/>
      <c r="F2713" s="31"/>
      <c r="G2713" s="31"/>
      <c r="H2713" s="210"/>
    </row>
    <row r="2714" spans="1:8" ht="20.25" customHeight="1">
      <c r="A2714" s="228"/>
      <c r="B2714" s="88" t="s">
        <v>420</v>
      </c>
      <c r="C2714" s="88"/>
      <c r="D2714" s="88"/>
      <c r="E2714" s="88"/>
      <c r="F2714" s="349"/>
      <c r="G2714" s="101"/>
      <c r="H2714" s="217"/>
    </row>
    <row r="2715" spans="1:8" ht="20.25" customHeight="1">
      <c r="A2715" s="215">
        <v>316</v>
      </c>
      <c r="B2715" s="6" t="s">
        <v>78</v>
      </c>
      <c r="C2715" s="29"/>
      <c r="D2715" s="147"/>
      <c r="E2715" s="53"/>
      <c r="F2715" s="18"/>
      <c r="G2715" s="18"/>
      <c r="H2715" s="210"/>
    </row>
    <row r="2716" spans="1:8" ht="20.25" customHeight="1">
      <c r="A2716" s="444">
        <f t="shared" ref="A2716" si="279">A2715+0.01</f>
        <v>316.01</v>
      </c>
      <c r="B2716" s="457" t="s">
        <v>629</v>
      </c>
      <c r="C2716" s="463">
        <v>18.48</v>
      </c>
      <c r="D2716" s="451" t="s">
        <v>61</v>
      </c>
      <c r="E2716" s="53"/>
      <c r="F2716" s="31"/>
      <c r="G2716" s="31"/>
      <c r="H2716" s="210"/>
    </row>
    <row r="2717" spans="1:8" ht="20.25" customHeight="1">
      <c r="A2717" s="228"/>
      <c r="B2717" s="88" t="s">
        <v>420</v>
      </c>
      <c r="C2717" s="88"/>
      <c r="D2717" s="88"/>
      <c r="E2717" s="88"/>
      <c r="F2717" s="226"/>
      <c r="G2717" s="101"/>
      <c r="H2717" s="217"/>
    </row>
    <row r="2718" spans="1:8" ht="20.25" customHeight="1">
      <c r="A2718" s="215">
        <v>317</v>
      </c>
      <c r="B2718" s="6" t="s">
        <v>82</v>
      </c>
      <c r="C2718" s="29"/>
      <c r="D2718" s="147"/>
      <c r="E2718" s="53"/>
      <c r="F2718" s="18"/>
      <c r="G2718" s="18"/>
      <c r="H2718" s="210"/>
    </row>
    <row r="2719" spans="1:8" ht="20.25" customHeight="1">
      <c r="A2719" s="216">
        <f t="shared" ref="A2719:A2721" si="280">A2718+0.01</f>
        <v>317.01</v>
      </c>
      <c r="B2719" s="7" t="s">
        <v>83</v>
      </c>
      <c r="C2719" s="29">
        <v>1945.143</v>
      </c>
      <c r="D2719" s="147" t="s">
        <v>11</v>
      </c>
      <c r="E2719" s="53"/>
      <c r="F2719" s="31"/>
      <c r="G2719" s="31"/>
      <c r="H2719" s="210"/>
    </row>
    <row r="2720" spans="1:8" ht="20.25" customHeight="1">
      <c r="A2720" s="444">
        <f t="shared" si="280"/>
        <v>317.02</v>
      </c>
      <c r="B2720" s="457" t="s">
        <v>84</v>
      </c>
      <c r="C2720" s="463">
        <v>1560.9470000000001</v>
      </c>
      <c r="D2720" s="451" t="s">
        <v>11</v>
      </c>
      <c r="E2720" s="53"/>
      <c r="F2720" s="31"/>
      <c r="G2720" s="31"/>
      <c r="H2720" s="210"/>
    </row>
    <row r="2721" spans="1:8" ht="20.25" customHeight="1">
      <c r="A2721" s="216">
        <f t="shared" si="280"/>
        <v>317.02999999999997</v>
      </c>
      <c r="B2721" s="7" t="s">
        <v>85</v>
      </c>
      <c r="C2721" s="29">
        <v>368.50899999999996</v>
      </c>
      <c r="D2721" s="147" t="s">
        <v>11</v>
      </c>
      <c r="E2721" s="53"/>
      <c r="F2721" s="31"/>
      <c r="G2721" s="31"/>
      <c r="H2721" s="210"/>
    </row>
    <row r="2722" spans="1:8" ht="20.25" customHeight="1">
      <c r="A2722" s="228"/>
      <c r="B2722" s="88" t="s">
        <v>420</v>
      </c>
      <c r="C2722" s="88"/>
      <c r="D2722" s="88"/>
      <c r="E2722" s="88"/>
      <c r="F2722" s="226"/>
      <c r="G2722" s="101"/>
      <c r="H2722" s="217"/>
    </row>
    <row r="2723" spans="1:8" ht="20.25" customHeight="1">
      <c r="A2723" s="215">
        <v>318</v>
      </c>
      <c r="B2723" s="6" t="s">
        <v>1496</v>
      </c>
      <c r="C2723" s="29"/>
      <c r="D2723" s="147" t="s">
        <v>15</v>
      </c>
      <c r="E2723" s="53"/>
      <c r="F2723" s="18"/>
      <c r="G2723" s="18"/>
      <c r="H2723" s="210"/>
    </row>
    <row r="2724" spans="1:8" ht="20.25" customHeight="1">
      <c r="A2724" s="216">
        <f t="shared" ref="A2724:A2726" si="281">A2723+0.01</f>
        <v>318.01</v>
      </c>
      <c r="B2724" s="7" t="s">
        <v>105</v>
      </c>
      <c r="C2724" s="29">
        <v>489.7</v>
      </c>
      <c r="D2724" s="147" t="s">
        <v>11</v>
      </c>
      <c r="E2724" s="53"/>
      <c r="F2724" s="31"/>
      <c r="G2724" s="31"/>
      <c r="H2724" s="210"/>
    </row>
    <row r="2725" spans="1:8" ht="20.25" customHeight="1">
      <c r="A2725" s="216">
        <f t="shared" si="281"/>
        <v>318.02</v>
      </c>
      <c r="B2725" s="7" t="s">
        <v>106</v>
      </c>
      <c r="C2725" s="29">
        <v>94.8</v>
      </c>
      <c r="D2725" s="147" t="s">
        <v>91</v>
      </c>
      <c r="E2725" s="53"/>
      <c r="F2725" s="31"/>
      <c r="G2725" s="31"/>
      <c r="H2725" s="210"/>
    </row>
    <row r="2726" spans="1:8" ht="30">
      <c r="A2726" s="216">
        <f t="shared" si="281"/>
        <v>318.02999999999997</v>
      </c>
      <c r="B2726" s="7" t="s">
        <v>107</v>
      </c>
      <c r="C2726" s="29">
        <v>489.7</v>
      </c>
      <c r="D2726" s="147" t="s">
        <v>11</v>
      </c>
      <c r="E2726" s="53"/>
      <c r="F2726" s="31"/>
      <c r="G2726" s="31"/>
      <c r="H2726" s="210"/>
    </row>
    <row r="2727" spans="1:8" ht="20.25" customHeight="1">
      <c r="A2727" s="228"/>
      <c r="B2727" s="88" t="s">
        <v>420</v>
      </c>
      <c r="C2727" s="88"/>
      <c r="D2727" s="88"/>
      <c r="E2727" s="88"/>
      <c r="F2727" s="226"/>
      <c r="G2727" s="101"/>
      <c r="H2727" s="217"/>
    </row>
    <row r="2728" spans="1:8" ht="20.25" customHeight="1">
      <c r="A2728" s="229"/>
      <c r="B2728" s="133"/>
      <c r="C2728" s="133"/>
      <c r="D2728" s="133"/>
      <c r="E2728" s="133"/>
      <c r="F2728" s="101"/>
      <c r="G2728" s="101"/>
      <c r="H2728" s="217"/>
    </row>
    <row r="2729" spans="1:8" ht="20.25" customHeight="1">
      <c r="A2729" s="225"/>
      <c r="B2729" s="58" t="s">
        <v>598</v>
      </c>
      <c r="C2729" s="58"/>
      <c r="D2729" s="58"/>
      <c r="E2729" s="58"/>
      <c r="F2729" s="226"/>
      <c r="G2729" s="101"/>
      <c r="H2729" s="210"/>
    </row>
    <row r="2730" spans="1:8" ht="20.25" customHeight="1">
      <c r="A2730" s="225"/>
      <c r="B2730" s="58"/>
      <c r="C2730" s="58"/>
      <c r="D2730" s="58"/>
      <c r="E2730" s="58"/>
      <c r="F2730" s="226"/>
      <c r="G2730" s="101"/>
      <c r="H2730" s="210"/>
    </row>
    <row r="2731" spans="1:8" ht="20.25" customHeight="1">
      <c r="A2731" s="215">
        <v>319</v>
      </c>
      <c r="B2731" s="166" t="s">
        <v>607</v>
      </c>
      <c r="C2731" s="19"/>
      <c r="D2731" s="19"/>
      <c r="E2731" s="19"/>
      <c r="F2731" s="101"/>
      <c r="G2731" s="101"/>
      <c r="H2731" s="210"/>
    </row>
    <row r="2732" spans="1:8" ht="45.75">
      <c r="A2732" s="216">
        <f t="shared" ref="A2732:A2746" si="282">A2731+0.01</f>
        <v>319.01</v>
      </c>
      <c r="B2732" s="7" t="s">
        <v>1409</v>
      </c>
      <c r="C2732" s="29">
        <v>12</v>
      </c>
      <c r="D2732" s="147" t="s">
        <v>839</v>
      </c>
      <c r="E2732" s="53"/>
      <c r="F2732" s="31"/>
      <c r="G2732" s="31"/>
      <c r="H2732" s="210"/>
    </row>
    <row r="2733" spans="1:8" ht="45.75">
      <c r="A2733" s="216">
        <f t="shared" si="282"/>
        <v>319.02</v>
      </c>
      <c r="B2733" s="7" t="s">
        <v>587</v>
      </c>
      <c r="C2733" s="29">
        <v>2</v>
      </c>
      <c r="D2733" s="147" t="s">
        <v>839</v>
      </c>
      <c r="E2733" s="53"/>
      <c r="F2733" s="31"/>
      <c r="G2733" s="31"/>
      <c r="H2733" s="210"/>
    </row>
    <row r="2734" spans="1:8" ht="45.75">
      <c r="A2734" s="216">
        <f t="shared" si="282"/>
        <v>319.02999999999997</v>
      </c>
      <c r="B2734" s="7" t="s">
        <v>1476</v>
      </c>
      <c r="C2734" s="29">
        <v>4</v>
      </c>
      <c r="D2734" s="147" t="s">
        <v>839</v>
      </c>
      <c r="E2734" s="53"/>
      <c r="F2734" s="31"/>
      <c r="G2734" s="31"/>
      <c r="H2734" s="210"/>
    </row>
    <row r="2735" spans="1:8" ht="30.75">
      <c r="A2735" s="216">
        <f t="shared" si="282"/>
        <v>319.03999999999996</v>
      </c>
      <c r="B2735" s="7" t="s">
        <v>1390</v>
      </c>
      <c r="C2735" s="29">
        <v>2</v>
      </c>
      <c r="D2735" s="147" t="s">
        <v>839</v>
      </c>
      <c r="E2735" s="53"/>
      <c r="F2735" s="31"/>
      <c r="G2735" s="31"/>
      <c r="H2735" s="210"/>
    </row>
    <row r="2736" spans="1:8" ht="30.75">
      <c r="A2736" s="216">
        <f t="shared" si="282"/>
        <v>319.04999999999995</v>
      </c>
      <c r="B2736" s="7" t="s">
        <v>900</v>
      </c>
      <c r="C2736" s="29">
        <v>4</v>
      </c>
      <c r="D2736" s="147" t="s">
        <v>839</v>
      </c>
      <c r="E2736" s="53"/>
      <c r="F2736" s="31"/>
      <c r="G2736" s="31"/>
      <c r="H2736" s="210"/>
    </row>
    <row r="2737" spans="1:8" ht="45.75">
      <c r="A2737" s="216">
        <f t="shared" si="282"/>
        <v>319.05999999999995</v>
      </c>
      <c r="B2737" s="10" t="s">
        <v>1410</v>
      </c>
      <c r="C2737" s="29">
        <v>4</v>
      </c>
      <c r="D2737" s="147" t="s">
        <v>839</v>
      </c>
      <c r="E2737" s="53"/>
      <c r="F2737" s="31"/>
      <c r="G2737" s="31"/>
      <c r="H2737" s="210"/>
    </row>
    <row r="2738" spans="1:8" ht="45.75">
      <c r="A2738" s="216">
        <f t="shared" si="282"/>
        <v>319.06999999999994</v>
      </c>
      <c r="B2738" s="10" t="s">
        <v>1497</v>
      </c>
      <c r="C2738" s="29">
        <v>3</v>
      </c>
      <c r="D2738" s="147" t="s">
        <v>839</v>
      </c>
      <c r="E2738" s="53"/>
      <c r="F2738" s="31"/>
      <c r="G2738" s="31"/>
      <c r="H2738" s="210"/>
    </row>
    <row r="2739" spans="1:8" ht="30.75">
      <c r="A2739" s="216">
        <f t="shared" si="282"/>
        <v>319.07999999999993</v>
      </c>
      <c r="B2739" s="7" t="s">
        <v>589</v>
      </c>
      <c r="C2739" s="29">
        <v>5</v>
      </c>
      <c r="D2739" s="147" t="s">
        <v>839</v>
      </c>
      <c r="E2739" s="53"/>
      <c r="F2739" s="31"/>
      <c r="G2739" s="31"/>
      <c r="H2739" s="210"/>
    </row>
    <row r="2740" spans="1:8" ht="30.75">
      <c r="A2740" s="216">
        <f t="shared" si="282"/>
        <v>319.08999999999992</v>
      </c>
      <c r="B2740" s="7" t="s">
        <v>590</v>
      </c>
      <c r="C2740" s="29">
        <v>2</v>
      </c>
      <c r="D2740" s="147" t="s">
        <v>839</v>
      </c>
      <c r="E2740" s="53"/>
      <c r="F2740" s="31"/>
      <c r="G2740" s="31"/>
      <c r="H2740" s="210"/>
    </row>
    <row r="2741" spans="1:8" ht="45.75">
      <c r="A2741" s="216">
        <f t="shared" si="282"/>
        <v>319.09999999999991</v>
      </c>
      <c r="B2741" s="7" t="s">
        <v>591</v>
      </c>
      <c r="C2741" s="29">
        <v>5</v>
      </c>
      <c r="D2741" s="147" t="s">
        <v>839</v>
      </c>
      <c r="E2741" s="53"/>
      <c r="F2741" s="31"/>
      <c r="G2741" s="31"/>
      <c r="H2741" s="210"/>
    </row>
    <row r="2742" spans="1:8" ht="45.75">
      <c r="A2742" s="216">
        <f t="shared" si="282"/>
        <v>319.1099999999999</v>
      </c>
      <c r="B2742" s="10" t="s">
        <v>592</v>
      </c>
      <c r="C2742" s="29">
        <v>2</v>
      </c>
      <c r="D2742" s="147" t="s">
        <v>839</v>
      </c>
      <c r="E2742" s="53"/>
      <c r="F2742" s="31"/>
      <c r="G2742" s="31"/>
      <c r="H2742" s="210"/>
    </row>
    <row r="2743" spans="1:8" ht="45.75">
      <c r="A2743" s="216">
        <f t="shared" si="282"/>
        <v>319.11999999999989</v>
      </c>
      <c r="B2743" s="10" t="s">
        <v>593</v>
      </c>
      <c r="C2743" s="29">
        <v>11</v>
      </c>
      <c r="D2743" s="147" t="s">
        <v>839</v>
      </c>
      <c r="E2743" s="53"/>
      <c r="F2743" s="31"/>
      <c r="G2743" s="31"/>
      <c r="H2743" s="210"/>
    </row>
    <row r="2744" spans="1:8" ht="45.75">
      <c r="A2744" s="216">
        <f t="shared" si="282"/>
        <v>319.12999999999988</v>
      </c>
      <c r="B2744" s="10" t="s">
        <v>594</v>
      </c>
      <c r="C2744" s="29">
        <v>4</v>
      </c>
      <c r="D2744" s="147" t="s">
        <v>839</v>
      </c>
      <c r="E2744" s="53"/>
      <c r="F2744" s="31"/>
      <c r="G2744" s="31"/>
      <c r="H2744" s="210"/>
    </row>
    <row r="2745" spans="1:8" ht="45.75">
      <c r="A2745" s="216">
        <f t="shared" si="282"/>
        <v>319.13999999999987</v>
      </c>
      <c r="B2745" s="10" t="s">
        <v>595</v>
      </c>
      <c r="C2745" s="29">
        <v>2</v>
      </c>
      <c r="D2745" s="147" t="s">
        <v>839</v>
      </c>
      <c r="E2745" s="53"/>
      <c r="F2745" s="31"/>
      <c r="G2745" s="31"/>
      <c r="H2745" s="210"/>
    </row>
    <row r="2746" spans="1:8" ht="45.75">
      <c r="A2746" s="216">
        <f t="shared" si="282"/>
        <v>319.14999999999986</v>
      </c>
      <c r="B2746" s="134" t="s">
        <v>596</v>
      </c>
      <c r="C2746" s="29">
        <v>11</v>
      </c>
      <c r="D2746" s="147" t="s">
        <v>839</v>
      </c>
      <c r="E2746" s="53"/>
      <c r="F2746" s="31"/>
      <c r="G2746" s="31"/>
      <c r="H2746" s="210"/>
    </row>
    <row r="2747" spans="1:8" ht="20.25" customHeight="1">
      <c r="A2747" s="225"/>
      <c r="B2747" s="18" t="s">
        <v>843</v>
      </c>
      <c r="C2747" s="18"/>
      <c r="D2747" s="18"/>
      <c r="E2747" s="18"/>
      <c r="F2747" s="226"/>
      <c r="G2747" s="101"/>
      <c r="H2747" s="217"/>
    </row>
    <row r="2748" spans="1:8" ht="20.25" customHeight="1">
      <c r="A2748" s="240"/>
      <c r="B2748" s="19"/>
      <c r="C2748" s="19"/>
      <c r="D2748" s="19"/>
      <c r="E2748" s="19"/>
      <c r="F2748" s="101"/>
      <c r="G2748" s="101"/>
      <c r="H2748" s="210"/>
    </row>
    <row r="2749" spans="1:8" ht="20.25" customHeight="1">
      <c r="A2749" s="215">
        <v>320</v>
      </c>
      <c r="B2749" s="166" t="s">
        <v>1454</v>
      </c>
      <c r="C2749" s="29"/>
      <c r="D2749" s="147"/>
      <c r="E2749" s="53"/>
      <c r="F2749" s="18"/>
      <c r="G2749" s="18"/>
      <c r="H2749" s="210"/>
    </row>
    <row r="2750" spans="1:8" ht="45.75">
      <c r="A2750" s="216">
        <f t="shared" ref="A2750:A2752" si="283">A2749+0.01</f>
        <v>320.01</v>
      </c>
      <c r="B2750" s="167" t="s">
        <v>1498</v>
      </c>
      <c r="C2750" s="29">
        <v>1</v>
      </c>
      <c r="D2750" s="147" t="s">
        <v>229</v>
      </c>
      <c r="E2750" s="53"/>
      <c r="F2750" s="31"/>
      <c r="G2750" s="31"/>
      <c r="H2750" s="210"/>
    </row>
    <row r="2751" spans="1:8" ht="60">
      <c r="A2751" s="216">
        <f t="shared" si="283"/>
        <v>320.02</v>
      </c>
      <c r="B2751" s="396" t="s">
        <v>1499</v>
      </c>
      <c r="C2751" s="29">
        <v>1</v>
      </c>
      <c r="D2751" s="147" t="s">
        <v>229</v>
      </c>
      <c r="E2751" s="53"/>
      <c r="F2751" s="31"/>
      <c r="G2751" s="31"/>
      <c r="H2751" s="210"/>
    </row>
    <row r="2752" spans="1:8" ht="75.75">
      <c r="A2752" s="216">
        <f t="shared" si="283"/>
        <v>320.02999999999997</v>
      </c>
      <c r="B2752" s="167" t="s">
        <v>1500</v>
      </c>
      <c r="C2752" s="29">
        <v>1</v>
      </c>
      <c r="D2752" s="147" t="s">
        <v>229</v>
      </c>
      <c r="E2752" s="53"/>
      <c r="F2752" s="31"/>
      <c r="G2752" s="31"/>
      <c r="H2752" s="210"/>
    </row>
    <row r="2753" spans="1:8" ht="20.25" customHeight="1">
      <c r="A2753" s="228"/>
      <c r="B2753" s="88" t="s">
        <v>420</v>
      </c>
      <c r="C2753" s="88"/>
      <c r="D2753" s="88"/>
      <c r="E2753" s="88"/>
      <c r="F2753" s="226"/>
      <c r="G2753" s="101"/>
      <c r="H2753" s="217"/>
    </row>
    <row r="2754" spans="1:8" ht="20.25" customHeight="1">
      <c r="A2754" s="215">
        <v>321</v>
      </c>
      <c r="B2754" s="18" t="s">
        <v>352</v>
      </c>
      <c r="C2754" s="29"/>
      <c r="D2754" s="147"/>
      <c r="E2754" s="53"/>
      <c r="F2754" s="18"/>
      <c r="G2754" s="18"/>
      <c r="H2754" s="210"/>
    </row>
    <row r="2755" spans="1:8" ht="76.5">
      <c r="A2755" s="216">
        <f t="shared" ref="A2755:A2757" si="284">A2754+0.01</f>
        <v>321.01</v>
      </c>
      <c r="B2755" s="11" t="s">
        <v>1501</v>
      </c>
      <c r="C2755" s="29">
        <v>745</v>
      </c>
      <c r="D2755" s="147" t="s">
        <v>280</v>
      </c>
      <c r="E2755" s="53"/>
      <c r="F2755" s="31"/>
      <c r="G2755" s="31"/>
      <c r="H2755" s="210"/>
    </row>
    <row r="2756" spans="1:8" ht="76.5">
      <c r="A2756" s="216">
        <f t="shared" si="284"/>
        <v>321.02</v>
      </c>
      <c r="B2756" s="11" t="s">
        <v>1502</v>
      </c>
      <c r="C2756" s="29">
        <v>20</v>
      </c>
      <c r="D2756" s="147" t="s">
        <v>280</v>
      </c>
      <c r="E2756" s="53"/>
      <c r="F2756" s="31"/>
      <c r="G2756" s="31"/>
      <c r="H2756" s="210"/>
    </row>
    <row r="2757" spans="1:8" ht="76.5">
      <c r="A2757" s="216">
        <f t="shared" si="284"/>
        <v>321.02999999999997</v>
      </c>
      <c r="B2757" s="11" t="s">
        <v>1489</v>
      </c>
      <c r="C2757" s="29">
        <v>20</v>
      </c>
      <c r="D2757" s="147" t="s">
        <v>280</v>
      </c>
      <c r="E2757" s="53"/>
      <c r="F2757" s="31"/>
      <c r="G2757" s="31"/>
      <c r="H2757" s="210"/>
    </row>
    <row r="2758" spans="1:8" ht="20.25" customHeight="1">
      <c r="A2758" s="227"/>
      <c r="B2758" s="38" t="s">
        <v>354</v>
      </c>
      <c r="C2758" s="29">
        <v>2</v>
      </c>
      <c r="D2758" s="147" t="s">
        <v>229</v>
      </c>
      <c r="E2758" s="53"/>
      <c r="F2758" s="31"/>
      <c r="G2758" s="31"/>
      <c r="H2758" s="210"/>
    </row>
    <row r="2759" spans="1:8" ht="20.25" customHeight="1">
      <c r="A2759" s="228"/>
      <c r="B2759" s="88" t="s">
        <v>420</v>
      </c>
      <c r="C2759" s="88"/>
      <c r="D2759" s="88"/>
      <c r="E2759" s="88"/>
      <c r="F2759" s="226"/>
      <c r="G2759" s="101"/>
      <c r="H2759" s="217"/>
    </row>
    <row r="2760" spans="1:8" ht="20.25" customHeight="1">
      <c r="A2760" s="215">
        <v>322</v>
      </c>
      <c r="B2760" s="18" t="s">
        <v>1503</v>
      </c>
      <c r="C2760" s="29"/>
      <c r="D2760" s="147"/>
      <c r="E2760" s="53"/>
      <c r="F2760" s="18"/>
      <c r="G2760" s="18"/>
      <c r="H2760" s="210"/>
    </row>
    <row r="2761" spans="1:8" ht="20.25" customHeight="1">
      <c r="A2761" s="216">
        <f t="shared" ref="A2761:A2777" si="285">A2760+0.01</f>
        <v>322.01</v>
      </c>
      <c r="B2761" s="14" t="s">
        <v>356</v>
      </c>
      <c r="C2761" s="29">
        <v>67</v>
      </c>
      <c r="D2761" s="147" t="s">
        <v>229</v>
      </c>
      <c r="E2761" s="53"/>
      <c r="F2761" s="31"/>
      <c r="G2761" s="31"/>
      <c r="H2761" s="210"/>
    </row>
    <row r="2762" spans="1:8" ht="20.25" customHeight="1">
      <c r="A2762" s="216">
        <f t="shared" si="285"/>
        <v>322.02</v>
      </c>
      <c r="B2762" s="14" t="s">
        <v>357</v>
      </c>
      <c r="C2762" s="29">
        <v>11</v>
      </c>
      <c r="D2762" s="147" t="s">
        <v>229</v>
      </c>
      <c r="E2762" s="53"/>
      <c r="F2762" s="31"/>
      <c r="G2762" s="31"/>
      <c r="H2762" s="210"/>
    </row>
    <row r="2763" spans="1:8" ht="20.25" customHeight="1">
      <c r="A2763" s="216">
        <f t="shared" si="285"/>
        <v>322.02999999999997</v>
      </c>
      <c r="B2763" s="14" t="s">
        <v>358</v>
      </c>
      <c r="C2763" s="29">
        <v>25</v>
      </c>
      <c r="D2763" s="147" t="s">
        <v>229</v>
      </c>
      <c r="E2763" s="53"/>
      <c r="F2763" s="31"/>
      <c r="G2763" s="31"/>
      <c r="H2763" s="210"/>
    </row>
    <row r="2764" spans="1:8" ht="20.25" customHeight="1">
      <c r="A2764" s="216">
        <f t="shared" si="285"/>
        <v>322.03999999999996</v>
      </c>
      <c r="B2764" s="15" t="s">
        <v>575</v>
      </c>
      <c r="C2764" s="29">
        <v>30</v>
      </c>
      <c r="D2764" s="147" t="s">
        <v>229</v>
      </c>
      <c r="E2764" s="53"/>
      <c r="F2764" s="31"/>
      <c r="G2764" s="31"/>
      <c r="H2764" s="210"/>
    </row>
    <row r="2765" spans="1:8" ht="20.25" customHeight="1">
      <c r="A2765" s="216">
        <f t="shared" si="285"/>
        <v>322.04999999999995</v>
      </c>
      <c r="B2765" s="15" t="s">
        <v>359</v>
      </c>
      <c r="C2765" s="29">
        <v>3</v>
      </c>
      <c r="D2765" s="147" t="s">
        <v>229</v>
      </c>
      <c r="E2765" s="53"/>
      <c r="F2765" s="31"/>
      <c r="G2765" s="31"/>
      <c r="H2765" s="210"/>
    </row>
    <row r="2766" spans="1:8" ht="20.25" customHeight="1">
      <c r="A2766" s="216">
        <f t="shared" si="285"/>
        <v>322.05999999999995</v>
      </c>
      <c r="B2766" s="15" t="s">
        <v>576</v>
      </c>
      <c r="C2766" s="29">
        <v>3</v>
      </c>
      <c r="D2766" s="147" t="s">
        <v>229</v>
      </c>
      <c r="E2766" s="53"/>
      <c r="F2766" s="31"/>
      <c r="G2766" s="31"/>
      <c r="H2766" s="210"/>
    </row>
    <row r="2767" spans="1:8" ht="30">
      <c r="A2767" s="216">
        <f t="shared" si="285"/>
        <v>322.06999999999994</v>
      </c>
      <c r="B2767" s="14" t="s">
        <v>360</v>
      </c>
      <c r="C2767" s="29">
        <v>72</v>
      </c>
      <c r="D2767" s="147" t="s">
        <v>229</v>
      </c>
      <c r="E2767" s="53"/>
      <c r="F2767" s="31"/>
      <c r="G2767" s="31"/>
      <c r="H2767" s="210"/>
    </row>
    <row r="2768" spans="1:8" ht="20.25" customHeight="1">
      <c r="A2768" s="216">
        <f t="shared" si="285"/>
        <v>322.07999999999993</v>
      </c>
      <c r="B2768" s="14" t="s">
        <v>577</v>
      </c>
      <c r="C2768" s="29">
        <v>1</v>
      </c>
      <c r="D2768" s="147" t="s">
        <v>229</v>
      </c>
      <c r="E2768" s="53"/>
      <c r="F2768" s="31"/>
      <c r="G2768" s="31"/>
      <c r="H2768" s="210"/>
    </row>
    <row r="2769" spans="1:8" ht="30">
      <c r="A2769" s="216">
        <f t="shared" si="285"/>
        <v>322.08999999999992</v>
      </c>
      <c r="B2769" s="14" t="s">
        <v>578</v>
      </c>
      <c r="C2769" s="29">
        <v>9</v>
      </c>
      <c r="D2769" s="147" t="s">
        <v>229</v>
      </c>
      <c r="E2769" s="53"/>
      <c r="F2769" s="31"/>
      <c r="G2769" s="31"/>
      <c r="H2769" s="210"/>
    </row>
    <row r="2770" spans="1:8" ht="30">
      <c r="A2770" s="216">
        <f t="shared" si="285"/>
        <v>322.09999999999991</v>
      </c>
      <c r="B2770" s="14" t="s">
        <v>1436</v>
      </c>
      <c r="C2770" s="29">
        <v>4</v>
      </c>
      <c r="D2770" s="147" t="s">
        <v>229</v>
      </c>
      <c r="E2770" s="53"/>
      <c r="F2770" s="31"/>
      <c r="G2770" s="31"/>
      <c r="H2770" s="210"/>
    </row>
    <row r="2771" spans="1:8" ht="30">
      <c r="A2771" s="216">
        <f t="shared" si="285"/>
        <v>322.1099999999999</v>
      </c>
      <c r="B2771" s="14" t="s">
        <v>579</v>
      </c>
      <c r="C2771" s="29">
        <v>18</v>
      </c>
      <c r="D2771" s="147" t="s">
        <v>229</v>
      </c>
      <c r="E2771" s="53"/>
      <c r="F2771" s="31"/>
      <c r="G2771" s="31"/>
      <c r="H2771" s="210"/>
    </row>
    <row r="2772" spans="1:8" ht="30">
      <c r="A2772" s="216">
        <f t="shared" si="285"/>
        <v>322.11999999999989</v>
      </c>
      <c r="B2772" s="14" t="s">
        <v>580</v>
      </c>
      <c r="C2772" s="29">
        <v>11</v>
      </c>
      <c r="D2772" s="147" t="s">
        <v>229</v>
      </c>
      <c r="E2772" s="53"/>
      <c r="F2772" s="31"/>
      <c r="G2772" s="31"/>
      <c r="H2772" s="210"/>
    </row>
    <row r="2773" spans="1:8" ht="30">
      <c r="A2773" s="216">
        <f t="shared" si="285"/>
        <v>322.12999999999988</v>
      </c>
      <c r="B2773" s="14" t="s">
        <v>630</v>
      </c>
      <c r="C2773" s="29">
        <v>7</v>
      </c>
      <c r="D2773" s="147" t="s">
        <v>229</v>
      </c>
      <c r="E2773" s="53"/>
      <c r="F2773" s="31"/>
      <c r="G2773" s="31"/>
      <c r="H2773" s="210"/>
    </row>
    <row r="2774" spans="1:8" ht="20.25" customHeight="1">
      <c r="A2774" s="216">
        <f t="shared" si="285"/>
        <v>322.13999999999987</v>
      </c>
      <c r="B2774" s="17" t="s">
        <v>582</v>
      </c>
      <c r="C2774" s="29">
        <v>24</v>
      </c>
      <c r="D2774" s="147" t="s">
        <v>229</v>
      </c>
      <c r="E2774" s="53"/>
      <c r="F2774" s="31"/>
      <c r="G2774" s="31"/>
      <c r="H2774" s="210"/>
    </row>
    <row r="2775" spans="1:8" ht="20.25" customHeight="1">
      <c r="A2775" s="216">
        <f t="shared" si="285"/>
        <v>322.14999999999986</v>
      </c>
      <c r="B2775" s="17" t="s">
        <v>1438</v>
      </c>
      <c r="C2775" s="29">
        <v>5</v>
      </c>
      <c r="D2775" s="147" t="s">
        <v>229</v>
      </c>
      <c r="E2775" s="53"/>
      <c r="F2775" s="31"/>
      <c r="G2775" s="31"/>
      <c r="H2775" s="210"/>
    </row>
    <row r="2776" spans="1:8" ht="20.25" customHeight="1">
      <c r="A2776" s="216">
        <f t="shared" si="285"/>
        <v>322.15999999999985</v>
      </c>
      <c r="B2776" s="17" t="s">
        <v>1439</v>
      </c>
      <c r="C2776" s="29">
        <v>16</v>
      </c>
      <c r="D2776" s="147" t="s">
        <v>229</v>
      </c>
      <c r="E2776" s="53"/>
      <c r="F2776" s="31"/>
      <c r="G2776" s="31"/>
      <c r="H2776" s="210"/>
    </row>
    <row r="2777" spans="1:8" ht="20.25" customHeight="1">
      <c r="A2777" s="216">
        <f t="shared" si="285"/>
        <v>322.16999999999985</v>
      </c>
      <c r="B2777" s="17" t="s">
        <v>1440</v>
      </c>
      <c r="C2777" s="29">
        <v>20</v>
      </c>
      <c r="D2777" s="147" t="s">
        <v>229</v>
      </c>
      <c r="E2777" s="53"/>
      <c r="F2777" s="31"/>
      <c r="G2777" s="31"/>
      <c r="H2777" s="210"/>
    </row>
    <row r="2778" spans="1:8" ht="20.25" customHeight="1">
      <c r="A2778" s="228"/>
      <c r="B2778" s="88" t="s">
        <v>420</v>
      </c>
      <c r="C2778" s="88"/>
      <c r="D2778" s="88"/>
      <c r="E2778" s="88"/>
      <c r="F2778" s="226"/>
      <c r="G2778" s="101"/>
      <c r="H2778" s="217"/>
    </row>
    <row r="2779" spans="1:8" ht="20.25" customHeight="1">
      <c r="A2779" s="215">
        <v>323</v>
      </c>
      <c r="B2779" s="18" t="s">
        <v>364</v>
      </c>
      <c r="C2779" s="100"/>
      <c r="D2779" s="168"/>
      <c r="E2779" s="90"/>
      <c r="F2779" s="18"/>
      <c r="G2779" s="18"/>
      <c r="H2779" s="210"/>
    </row>
    <row r="2780" spans="1:8" ht="20.25" customHeight="1">
      <c r="A2780" s="216">
        <f t="shared" ref="A2780" si="286">A2779+0.01</f>
        <v>323.01</v>
      </c>
      <c r="B2780" s="88" t="s">
        <v>631</v>
      </c>
      <c r="C2780" s="29">
        <v>1</v>
      </c>
      <c r="D2780" s="147" t="s">
        <v>103</v>
      </c>
      <c r="E2780" s="53"/>
      <c r="F2780" s="31"/>
      <c r="G2780" s="31"/>
      <c r="H2780" s="210"/>
    </row>
    <row r="2781" spans="1:8" ht="20.25" customHeight="1">
      <c r="A2781" s="228"/>
      <c r="B2781" s="88" t="s">
        <v>420</v>
      </c>
      <c r="C2781" s="88"/>
      <c r="D2781" s="88"/>
      <c r="E2781" s="88"/>
      <c r="F2781" s="226"/>
      <c r="G2781" s="101"/>
      <c r="H2781" s="217"/>
    </row>
    <row r="2782" spans="1:8" ht="20.25" customHeight="1">
      <c r="A2782" s="215">
        <v>324</v>
      </c>
      <c r="B2782" s="18" t="s">
        <v>585</v>
      </c>
      <c r="C2782" s="100"/>
      <c r="D2782" s="168"/>
      <c r="E2782" s="90"/>
      <c r="F2782" s="18"/>
      <c r="G2782" s="18"/>
      <c r="H2782" s="210"/>
    </row>
    <row r="2783" spans="1:8" ht="45">
      <c r="A2783" s="216">
        <f t="shared" ref="A2783:A2784" si="287">A2782+0.01</f>
        <v>324.01</v>
      </c>
      <c r="B2783" s="38" t="s">
        <v>1467</v>
      </c>
      <c r="C2783" s="29">
        <v>720</v>
      </c>
      <c r="D2783" s="147" t="s">
        <v>366</v>
      </c>
      <c r="E2783" s="53"/>
      <c r="F2783" s="31"/>
      <c r="G2783" s="31"/>
      <c r="H2783" s="210"/>
    </row>
    <row r="2784" spans="1:8" ht="20.25" customHeight="1">
      <c r="A2784" s="216">
        <f t="shared" si="287"/>
        <v>324.02</v>
      </c>
      <c r="B2784" s="38" t="s">
        <v>367</v>
      </c>
      <c r="C2784" s="29">
        <v>2</v>
      </c>
      <c r="D2784" s="147" t="s">
        <v>229</v>
      </c>
      <c r="E2784" s="53"/>
      <c r="F2784" s="31"/>
      <c r="G2784" s="31"/>
      <c r="H2784" s="210"/>
    </row>
    <row r="2785" spans="1:8" ht="20.25" customHeight="1">
      <c r="A2785" s="228"/>
      <c r="B2785" s="88" t="s">
        <v>420</v>
      </c>
      <c r="C2785" s="88"/>
      <c r="D2785" s="88"/>
      <c r="E2785" s="88"/>
      <c r="F2785" s="226"/>
      <c r="G2785" s="101"/>
      <c r="H2785" s="217"/>
    </row>
    <row r="2786" spans="1:8" ht="20.25" customHeight="1">
      <c r="A2786" s="227"/>
      <c r="B2786" s="138"/>
      <c r="C2786" s="29"/>
      <c r="D2786" s="147"/>
      <c r="E2786" s="53"/>
      <c r="F2786" s="18"/>
      <c r="G2786" s="18"/>
      <c r="H2786" s="210"/>
    </row>
    <row r="2787" spans="1:8" ht="20.25" customHeight="1">
      <c r="A2787" s="225"/>
      <c r="B2787" s="58" t="s">
        <v>1504</v>
      </c>
      <c r="C2787" s="58"/>
      <c r="D2787" s="58"/>
      <c r="E2787" s="58"/>
      <c r="F2787" s="226"/>
      <c r="G2787" s="101"/>
      <c r="H2787" s="210"/>
    </row>
    <row r="2788" spans="1:8" ht="20.25" customHeight="1">
      <c r="A2788" s="227"/>
      <c r="B2788" s="41"/>
      <c r="C2788" s="29"/>
      <c r="D2788" s="147"/>
      <c r="E2788" s="53"/>
      <c r="F2788" s="18"/>
      <c r="G2788" s="18"/>
      <c r="H2788" s="210"/>
    </row>
    <row r="2789" spans="1:8" ht="20.25" customHeight="1">
      <c r="A2789" s="225"/>
      <c r="B2789" s="41" t="s">
        <v>633</v>
      </c>
      <c r="C2789" s="41"/>
      <c r="D2789" s="41"/>
      <c r="E2789" s="41"/>
      <c r="F2789" s="349"/>
      <c r="G2789" s="110"/>
      <c r="H2789" s="233"/>
    </row>
    <row r="2790" spans="1:8" ht="20.25" customHeight="1">
      <c r="A2790" s="234"/>
      <c r="B2790" s="18"/>
      <c r="C2790" s="18"/>
      <c r="D2790" s="18"/>
      <c r="E2790" s="18"/>
      <c r="F2790" s="18"/>
      <c r="G2790" s="18"/>
      <c r="H2790" s="210"/>
    </row>
    <row r="2791" spans="1:8" ht="20.100000000000001" customHeight="1">
      <c r="A2791" s="225"/>
      <c r="B2791" s="41" t="s">
        <v>1505</v>
      </c>
      <c r="C2791" s="41"/>
      <c r="D2791" s="41"/>
      <c r="E2791" s="41"/>
      <c r="F2791" s="41"/>
      <c r="G2791" s="111"/>
      <c r="H2791" s="214"/>
    </row>
    <row r="2792" spans="1:8" ht="20.25" customHeight="1">
      <c r="A2792" s="227"/>
      <c r="B2792" s="41"/>
      <c r="C2792" s="29"/>
      <c r="D2792" s="147"/>
      <c r="E2792" s="53"/>
      <c r="F2792" s="18"/>
      <c r="G2792" s="18"/>
      <c r="H2792" s="210"/>
    </row>
    <row r="2793" spans="1:8" ht="20.25" customHeight="1">
      <c r="A2793" s="212"/>
      <c r="B2793" s="88"/>
      <c r="C2793" s="49"/>
      <c r="D2793" s="49"/>
      <c r="E2793" s="53"/>
      <c r="F2793" s="49"/>
      <c r="G2793" s="49"/>
      <c r="H2793" s="210"/>
    </row>
    <row r="2794" spans="1:8" ht="20.25" customHeight="1">
      <c r="A2794" s="227" t="s">
        <v>334</v>
      </c>
      <c r="B2794" s="41" t="s">
        <v>1506</v>
      </c>
      <c r="C2794" s="18"/>
      <c r="D2794" s="18"/>
      <c r="E2794" s="53"/>
      <c r="F2794" s="18"/>
      <c r="G2794" s="18"/>
      <c r="H2794" s="210"/>
    </row>
    <row r="2795" spans="1:8" ht="20.25" customHeight="1">
      <c r="A2795" s="231"/>
      <c r="B2795" s="24" t="s">
        <v>241</v>
      </c>
      <c r="C2795" s="25"/>
      <c r="D2795" s="26"/>
      <c r="E2795" s="53"/>
      <c r="F2795" s="18"/>
      <c r="G2795" s="18"/>
      <c r="H2795" s="210"/>
    </row>
    <row r="2796" spans="1:8" ht="20.25" customHeight="1">
      <c r="A2796" s="215">
        <v>325</v>
      </c>
      <c r="B2796" s="24" t="s">
        <v>9</v>
      </c>
      <c r="C2796" s="25"/>
      <c r="D2796" s="26"/>
      <c r="E2796" s="53"/>
      <c r="F2796" s="18"/>
      <c r="G2796" s="18"/>
      <c r="H2796" s="210"/>
    </row>
    <row r="2797" spans="1:8" ht="20.25" customHeight="1">
      <c r="A2797" s="216">
        <f t="shared" ref="A2797" si="288">A2796+0.01</f>
        <v>325.01</v>
      </c>
      <c r="B2797" s="27" t="s">
        <v>12</v>
      </c>
      <c r="C2797" s="29">
        <v>376.46</v>
      </c>
      <c r="D2797" s="28" t="s">
        <v>13</v>
      </c>
      <c r="E2797" s="53"/>
      <c r="F2797" s="31"/>
      <c r="G2797" s="31"/>
      <c r="H2797" s="210"/>
    </row>
    <row r="2798" spans="1:8" ht="20.25" customHeight="1">
      <c r="A2798" s="228"/>
      <c r="B2798" s="88" t="s">
        <v>420</v>
      </c>
      <c r="C2798" s="9"/>
      <c r="D2798" s="88"/>
      <c r="E2798" s="88"/>
      <c r="F2798" s="226"/>
      <c r="G2798" s="101"/>
      <c r="H2798" s="217"/>
    </row>
    <row r="2799" spans="1:8" ht="20.25" customHeight="1">
      <c r="A2799" s="215">
        <v>326</v>
      </c>
      <c r="B2799" s="24" t="s">
        <v>14</v>
      </c>
      <c r="C2799" s="29"/>
      <c r="D2799" s="26" t="s">
        <v>15</v>
      </c>
      <c r="E2799" s="53"/>
      <c r="F2799" s="18"/>
      <c r="G2799" s="18"/>
      <c r="H2799" s="210"/>
    </row>
    <row r="2800" spans="1:8" ht="20.25" customHeight="1">
      <c r="A2800" s="216">
        <f t="shared" ref="A2800:A2803" si="289">A2799+0.01</f>
        <v>326.01</v>
      </c>
      <c r="B2800" s="27" t="s">
        <v>18</v>
      </c>
      <c r="C2800" s="29">
        <f>(81.17*0.6)+(51.49*0.45)+(5.18*0.3)*1.5+68.46</f>
        <v>142.6635</v>
      </c>
      <c r="D2800" s="28" t="s">
        <v>17</v>
      </c>
      <c r="E2800" s="53"/>
      <c r="F2800" s="31"/>
      <c r="G2800" s="31"/>
      <c r="H2800" s="210"/>
    </row>
    <row r="2801" spans="1:8" ht="20.25" customHeight="1">
      <c r="A2801" s="216">
        <f t="shared" si="289"/>
        <v>326.02</v>
      </c>
      <c r="B2801" s="27" t="s">
        <v>19</v>
      </c>
      <c r="C2801" s="29">
        <f>C2797*0.2+(36.95*0.3)</f>
        <v>86.37700000000001</v>
      </c>
      <c r="D2801" s="28" t="s">
        <v>17</v>
      </c>
      <c r="E2801" s="53"/>
      <c r="F2801" s="31"/>
      <c r="G2801" s="31"/>
      <c r="H2801" s="210"/>
    </row>
    <row r="2802" spans="1:8" ht="20.25" customHeight="1">
      <c r="A2802" s="216">
        <f t="shared" si="289"/>
        <v>326.02999999999997</v>
      </c>
      <c r="B2802" s="27" t="s">
        <v>20</v>
      </c>
      <c r="C2802" s="29">
        <f>C2800-C2807-C2808-C2809-C2810-C2811-(C2842*0.2)-(C2844*0.15)-(C2846*0.1)</f>
        <v>73.056750000000008</v>
      </c>
      <c r="D2802" s="28" t="s">
        <v>17</v>
      </c>
      <c r="E2802" s="53"/>
      <c r="F2802" s="31"/>
      <c r="G2802" s="31"/>
      <c r="H2802" s="210"/>
    </row>
    <row r="2803" spans="1:8" ht="20.25" customHeight="1">
      <c r="A2803" s="216">
        <f t="shared" si="289"/>
        <v>326.03999999999996</v>
      </c>
      <c r="B2803" s="27" t="s">
        <v>531</v>
      </c>
      <c r="C2803" s="29">
        <f>(C2800-C2802)*1.3</f>
        <v>90.48877499999999</v>
      </c>
      <c r="D2803" s="28" t="s">
        <v>805</v>
      </c>
      <c r="E2803" s="53"/>
      <c r="F2803" s="31"/>
      <c r="G2803" s="31"/>
      <c r="H2803" s="210"/>
    </row>
    <row r="2804" spans="1:8" ht="20.25" customHeight="1">
      <c r="A2804" s="228"/>
      <c r="B2804" s="88" t="s">
        <v>420</v>
      </c>
      <c r="C2804" s="9"/>
      <c r="D2804" s="88"/>
      <c r="E2804" s="88"/>
      <c r="F2804" s="226"/>
      <c r="G2804" s="101"/>
      <c r="H2804" s="217"/>
    </row>
    <row r="2805" spans="1:8" ht="20.25" customHeight="1">
      <c r="A2805" s="215">
        <v>327</v>
      </c>
      <c r="B2805" s="24" t="s">
        <v>440</v>
      </c>
      <c r="C2805" s="29"/>
      <c r="D2805" s="26" t="s">
        <v>15</v>
      </c>
      <c r="E2805" s="53"/>
      <c r="F2805" s="18"/>
      <c r="G2805" s="18"/>
      <c r="H2805" s="210"/>
    </row>
    <row r="2806" spans="1:8" ht="20.25" customHeight="1">
      <c r="A2806" s="216">
        <f t="shared" ref="A2806:A2834" si="290">A2805+0.01</f>
        <v>327.01</v>
      </c>
      <c r="B2806" s="27" t="s">
        <v>22</v>
      </c>
      <c r="C2806" s="29">
        <f>C2797*0.05</f>
        <v>18.823</v>
      </c>
      <c r="D2806" s="28" t="s">
        <v>23</v>
      </c>
      <c r="E2806" s="53"/>
      <c r="F2806" s="31"/>
      <c r="G2806" s="31"/>
      <c r="H2806" s="210"/>
    </row>
    <row r="2807" spans="1:8" ht="20.25" customHeight="1">
      <c r="A2807" s="216">
        <f t="shared" si="290"/>
        <v>327.02</v>
      </c>
      <c r="B2807" s="27" t="s">
        <v>806</v>
      </c>
      <c r="C2807" s="29">
        <f>81.17*0.6*0.3</f>
        <v>14.610599999999998</v>
      </c>
      <c r="D2807" s="28" t="s">
        <v>23</v>
      </c>
      <c r="E2807" s="53"/>
      <c r="F2807" s="31"/>
      <c r="G2807" s="31"/>
      <c r="H2807" s="210"/>
    </row>
    <row r="2808" spans="1:8" ht="20.25" customHeight="1">
      <c r="A2808" s="216">
        <f t="shared" si="290"/>
        <v>327.02999999999997</v>
      </c>
      <c r="B2808" s="27" t="s">
        <v>807</v>
      </c>
      <c r="C2808" s="29">
        <f>51.49*0.45*0.3</f>
        <v>6.9511500000000002</v>
      </c>
      <c r="D2808" s="28" t="s">
        <v>23</v>
      </c>
      <c r="E2808" s="53"/>
      <c r="F2808" s="31"/>
      <c r="G2808" s="31"/>
      <c r="H2808" s="210"/>
    </row>
    <row r="2809" spans="1:8" ht="20.25" customHeight="1">
      <c r="A2809" s="216">
        <f t="shared" si="290"/>
        <v>327.03999999999996</v>
      </c>
      <c r="B2809" s="27" t="s">
        <v>808</v>
      </c>
      <c r="C2809" s="29">
        <f>5.18*0.3*0.25</f>
        <v>0.38849999999999996</v>
      </c>
      <c r="D2809" s="28" t="s">
        <v>23</v>
      </c>
      <c r="E2809" s="53"/>
      <c r="F2809" s="31"/>
      <c r="G2809" s="31"/>
      <c r="H2809" s="210"/>
    </row>
    <row r="2810" spans="1:8" ht="20.25" customHeight="1">
      <c r="A2810" s="216">
        <f t="shared" si="290"/>
        <v>327.04999999999995</v>
      </c>
      <c r="B2810" s="27" t="s">
        <v>24</v>
      </c>
      <c r="C2810" s="29">
        <v>14.34</v>
      </c>
      <c r="D2810" s="28" t="s">
        <v>23</v>
      </c>
      <c r="E2810" s="53"/>
      <c r="F2810" s="31"/>
      <c r="G2810" s="31"/>
      <c r="H2810" s="210"/>
    </row>
    <row r="2811" spans="1:8" ht="20.25" customHeight="1">
      <c r="A2811" s="216">
        <f t="shared" si="290"/>
        <v>327.05999999999995</v>
      </c>
      <c r="B2811" s="27" t="s">
        <v>25</v>
      </c>
      <c r="C2811" s="29">
        <v>3.92</v>
      </c>
      <c r="D2811" s="28" t="s">
        <v>23</v>
      </c>
      <c r="E2811" s="53"/>
      <c r="F2811" s="31"/>
      <c r="G2811" s="31"/>
      <c r="H2811" s="210"/>
    </row>
    <row r="2812" spans="1:8" ht="20.25" customHeight="1">
      <c r="A2812" s="216">
        <f t="shared" si="290"/>
        <v>327.06999999999994</v>
      </c>
      <c r="B2812" s="27" t="s">
        <v>809</v>
      </c>
      <c r="C2812" s="29">
        <v>3.84</v>
      </c>
      <c r="D2812" s="28" t="s">
        <v>23</v>
      </c>
      <c r="E2812" s="53"/>
      <c r="F2812" s="31"/>
      <c r="G2812" s="31"/>
      <c r="H2812" s="210"/>
    </row>
    <row r="2813" spans="1:8" ht="20.25" customHeight="1">
      <c r="A2813" s="216">
        <f t="shared" si="290"/>
        <v>327.07999999999993</v>
      </c>
      <c r="B2813" s="27" t="s">
        <v>810</v>
      </c>
      <c r="C2813" s="29">
        <v>2.56</v>
      </c>
      <c r="D2813" s="28" t="s">
        <v>23</v>
      </c>
      <c r="E2813" s="53"/>
      <c r="F2813" s="31"/>
      <c r="G2813" s="31"/>
      <c r="H2813" s="210"/>
    </row>
    <row r="2814" spans="1:8" ht="20.25" customHeight="1">
      <c r="A2814" s="216">
        <f t="shared" si="290"/>
        <v>327.08999999999992</v>
      </c>
      <c r="B2814" s="27" t="s">
        <v>811</v>
      </c>
      <c r="C2814" s="29">
        <v>3.84</v>
      </c>
      <c r="D2814" s="28" t="s">
        <v>38</v>
      </c>
      <c r="E2814" s="53"/>
      <c r="F2814" s="31"/>
      <c r="G2814" s="31"/>
      <c r="H2814" s="210"/>
    </row>
    <row r="2815" spans="1:8" ht="20.25" customHeight="1">
      <c r="A2815" s="216">
        <f t="shared" si="290"/>
        <v>327.09999999999991</v>
      </c>
      <c r="B2815" s="27" t="s">
        <v>812</v>
      </c>
      <c r="C2815" s="29">
        <v>3.84</v>
      </c>
      <c r="D2815" s="28" t="s">
        <v>38</v>
      </c>
      <c r="E2815" s="53"/>
      <c r="F2815" s="31"/>
      <c r="G2815" s="31"/>
      <c r="H2815" s="210"/>
    </row>
    <row r="2816" spans="1:8" ht="20.25" customHeight="1">
      <c r="A2816" s="216">
        <f t="shared" si="290"/>
        <v>327.1099999999999</v>
      </c>
      <c r="B2816" s="27" t="s">
        <v>536</v>
      </c>
      <c r="C2816" s="29">
        <v>2.59</v>
      </c>
      <c r="D2816" s="28" t="s">
        <v>23</v>
      </c>
      <c r="E2816" s="53"/>
      <c r="F2816" s="31"/>
      <c r="G2816" s="31"/>
      <c r="H2816" s="210"/>
    </row>
    <row r="2817" spans="1:8" ht="20.25" customHeight="1">
      <c r="A2817" s="216">
        <f t="shared" si="290"/>
        <v>327.11999999999989</v>
      </c>
      <c r="B2817" s="27" t="s">
        <v>538</v>
      </c>
      <c r="C2817" s="29">
        <v>2.59</v>
      </c>
      <c r="D2817" s="28" t="s">
        <v>23</v>
      </c>
      <c r="E2817" s="53"/>
      <c r="F2817" s="31"/>
      <c r="G2817" s="31"/>
      <c r="H2817" s="210"/>
    </row>
    <row r="2818" spans="1:8" ht="20.25" customHeight="1">
      <c r="A2818" s="216">
        <f t="shared" si="290"/>
        <v>327.12999999999988</v>
      </c>
      <c r="B2818" s="27" t="s">
        <v>602</v>
      </c>
      <c r="C2818" s="29">
        <v>2.59</v>
      </c>
      <c r="D2818" s="28" t="s">
        <v>23</v>
      </c>
      <c r="E2818" s="53"/>
      <c r="F2818" s="31"/>
      <c r="G2818" s="31"/>
      <c r="H2818" s="210"/>
    </row>
    <row r="2819" spans="1:8" ht="20.25" customHeight="1">
      <c r="A2819" s="216">
        <f t="shared" si="290"/>
        <v>327.13999999999987</v>
      </c>
      <c r="B2819" s="27" t="s">
        <v>813</v>
      </c>
      <c r="C2819" s="29">
        <v>0.4</v>
      </c>
      <c r="D2819" s="28" t="s">
        <v>23</v>
      </c>
      <c r="E2819" s="53"/>
      <c r="F2819" s="31"/>
      <c r="G2819" s="31"/>
      <c r="H2819" s="210"/>
    </row>
    <row r="2820" spans="1:8" ht="20.25" customHeight="1">
      <c r="A2820" s="216">
        <f t="shared" si="290"/>
        <v>327.14999999999986</v>
      </c>
      <c r="B2820" s="27" t="s">
        <v>1507</v>
      </c>
      <c r="C2820" s="29">
        <v>2.1800000000000002</v>
      </c>
      <c r="D2820" s="28" t="s">
        <v>23</v>
      </c>
      <c r="E2820" s="53"/>
      <c r="F2820" s="31"/>
      <c r="G2820" s="31"/>
      <c r="H2820" s="210"/>
    </row>
    <row r="2821" spans="1:8" ht="20.25" customHeight="1">
      <c r="A2821" s="216">
        <f t="shared" si="290"/>
        <v>327.15999999999985</v>
      </c>
      <c r="B2821" s="27" t="s">
        <v>1508</v>
      </c>
      <c r="C2821" s="29">
        <v>2.36</v>
      </c>
      <c r="D2821" s="28" t="s">
        <v>23</v>
      </c>
      <c r="E2821" s="53"/>
      <c r="F2821" s="31"/>
      <c r="G2821" s="31"/>
      <c r="H2821" s="210"/>
    </row>
    <row r="2822" spans="1:8" ht="20.25" customHeight="1">
      <c r="A2822" s="216">
        <f t="shared" si="290"/>
        <v>327.16999999999985</v>
      </c>
      <c r="B2822" s="27" t="s">
        <v>1509</v>
      </c>
      <c r="C2822" s="29">
        <v>2.65</v>
      </c>
      <c r="D2822" s="28" t="s">
        <v>23</v>
      </c>
      <c r="E2822" s="53"/>
      <c r="F2822" s="31"/>
      <c r="G2822" s="31"/>
      <c r="H2822" s="210"/>
    </row>
    <row r="2823" spans="1:8" ht="20.25" customHeight="1">
      <c r="A2823" s="216">
        <f t="shared" si="290"/>
        <v>327.17999999999984</v>
      </c>
      <c r="B2823" s="27" t="s">
        <v>1510</v>
      </c>
      <c r="C2823" s="29">
        <v>2.65</v>
      </c>
      <c r="D2823" s="28" t="s">
        <v>23</v>
      </c>
      <c r="E2823" s="53"/>
      <c r="F2823" s="31"/>
      <c r="G2823" s="31"/>
      <c r="H2823" s="210"/>
    </row>
    <row r="2824" spans="1:8" ht="20.25" customHeight="1">
      <c r="A2824" s="216">
        <f t="shared" si="290"/>
        <v>327.18999999999983</v>
      </c>
      <c r="B2824" s="27" t="s">
        <v>1511</v>
      </c>
      <c r="C2824" s="29">
        <v>2.65</v>
      </c>
      <c r="D2824" s="28" t="s">
        <v>23</v>
      </c>
      <c r="E2824" s="53"/>
      <c r="F2824" s="31"/>
      <c r="G2824" s="31"/>
      <c r="H2824" s="210"/>
    </row>
    <row r="2825" spans="1:8" ht="20.25" customHeight="1">
      <c r="A2825" s="216">
        <f t="shared" si="290"/>
        <v>327.19999999999982</v>
      </c>
      <c r="B2825" s="27" t="s">
        <v>1512</v>
      </c>
      <c r="C2825" s="29">
        <v>2.65</v>
      </c>
      <c r="D2825" s="28" t="s">
        <v>23</v>
      </c>
      <c r="E2825" s="53"/>
      <c r="F2825" s="31"/>
      <c r="G2825" s="31"/>
      <c r="H2825" s="210"/>
    </row>
    <row r="2826" spans="1:8" ht="20.25" customHeight="1">
      <c r="A2826" s="216">
        <f t="shared" si="290"/>
        <v>327.20999999999981</v>
      </c>
      <c r="B2826" s="27" t="s">
        <v>1513</v>
      </c>
      <c r="C2826" s="29">
        <v>0.56999999999999995</v>
      </c>
      <c r="D2826" s="28" t="s">
        <v>23</v>
      </c>
      <c r="E2826" s="53"/>
      <c r="F2826" s="31"/>
      <c r="G2826" s="31"/>
      <c r="H2826" s="210"/>
    </row>
    <row r="2827" spans="1:8" ht="20.25" customHeight="1">
      <c r="A2827" s="216">
        <f t="shared" si="290"/>
        <v>327.2199999999998</v>
      </c>
      <c r="B2827" s="27" t="s">
        <v>1514</v>
      </c>
      <c r="C2827" s="29">
        <v>0.56999999999999995</v>
      </c>
      <c r="D2827" s="28" t="s">
        <v>23</v>
      </c>
      <c r="E2827" s="53"/>
      <c r="F2827" s="31"/>
      <c r="G2827" s="31"/>
      <c r="H2827" s="210"/>
    </row>
    <row r="2828" spans="1:8" ht="20.25" customHeight="1">
      <c r="A2828" s="216">
        <f t="shared" si="290"/>
        <v>327.22999999999979</v>
      </c>
      <c r="B2828" s="27" t="s">
        <v>1515</v>
      </c>
      <c r="C2828" s="29">
        <v>0.56999999999999995</v>
      </c>
      <c r="D2828" s="28" t="s">
        <v>23</v>
      </c>
      <c r="E2828" s="53"/>
      <c r="F2828" s="31"/>
      <c r="G2828" s="31"/>
      <c r="H2828" s="210"/>
    </row>
    <row r="2829" spans="1:8" ht="20.25" customHeight="1">
      <c r="A2829" s="216">
        <f t="shared" si="290"/>
        <v>327.23999999999978</v>
      </c>
      <c r="B2829" s="27" t="s">
        <v>1516</v>
      </c>
      <c r="C2829" s="29">
        <v>0.56999999999999995</v>
      </c>
      <c r="D2829" s="28" t="s">
        <v>23</v>
      </c>
      <c r="E2829" s="53"/>
      <c r="F2829" s="31"/>
      <c r="G2829" s="31"/>
      <c r="H2829" s="210"/>
    </row>
    <row r="2830" spans="1:8" ht="20.25" customHeight="1">
      <c r="A2830" s="216">
        <f t="shared" si="290"/>
        <v>327.24999999999977</v>
      </c>
      <c r="B2830" s="27" t="s">
        <v>1517</v>
      </c>
      <c r="C2830" s="29">
        <v>0.95</v>
      </c>
      <c r="D2830" s="28" t="s">
        <v>23</v>
      </c>
      <c r="E2830" s="53"/>
      <c r="F2830" s="31"/>
      <c r="G2830" s="31"/>
      <c r="H2830" s="210"/>
    </row>
    <row r="2831" spans="1:8" ht="20.25" customHeight="1">
      <c r="A2831" s="216">
        <f t="shared" si="290"/>
        <v>327.25999999999976</v>
      </c>
      <c r="B2831" s="27" t="s">
        <v>1518</v>
      </c>
      <c r="C2831" s="29">
        <v>2.44</v>
      </c>
      <c r="D2831" s="28" t="s">
        <v>814</v>
      </c>
      <c r="E2831" s="53"/>
      <c r="F2831" s="31"/>
      <c r="G2831" s="31"/>
      <c r="H2831" s="210"/>
    </row>
    <row r="2832" spans="1:8" ht="20.25" customHeight="1">
      <c r="A2832" s="216">
        <f t="shared" si="290"/>
        <v>327.26999999999975</v>
      </c>
      <c r="B2832" s="27" t="s">
        <v>815</v>
      </c>
      <c r="C2832" s="29">
        <v>14.98</v>
      </c>
      <c r="D2832" s="28" t="s">
        <v>23</v>
      </c>
      <c r="E2832" s="53"/>
      <c r="F2832" s="31"/>
      <c r="G2832" s="31"/>
      <c r="H2832" s="210"/>
    </row>
    <row r="2833" spans="1:8" ht="20.25" customHeight="1">
      <c r="A2833" s="216">
        <f t="shared" si="290"/>
        <v>327.27999999999975</v>
      </c>
      <c r="B2833" s="27" t="s">
        <v>816</v>
      </c>
      <c r="C2833" s="29">
        <f>265.4*0.2</f>
        <v>53.08</v>
      </c>
      <c r="D2833" s="28" t="s">
        <v>23</v>
      </c>
      <c r="E2833" s="53"/>
      <c r="F2833" s="31"/>
      <c r="G2833" s="31"/>
      <c r="H2833" s="210"/>
    </row>
    <row r="2834" spans="1:8" ht="20.25" customHeight="1">
      <c r="A2834" s="216">
        <f t="shared" si="290"/>
        <v>327.28999999999974</v>
      </c>
      <c r="B2834" s="27" t="s">
        <v>817</v>
      </c>
      <c r="C2834" s="29">
        <f>87.95*0.2</f>
        <v>17.59</v>
      </c>
      <c r="D2834" s="28" t="s">
        <v>23</v>
      </c>
      <c r="E2834" s="53"/>
      <c r="F2834" s="31"/>
      <c r="G2834" s="31"/>
      <c r="H2834" s="210"/>
    </row>
    <row r="2835" spans="1:8" ht="20.25" customHeight="1">
      <c r="A2835" s="228"/>
      <c r="B2835" s="88" t="s">
        <v>420</v>
      </c>
      <c r="C2835" s="9"/>
      <c r="D2835" s="88"/>
      <c r="E2835" s="88"/>
      <c r="F2835" s="226"/>
      <c r="G2835" s="101"/>
      <c r="H2835" s="217"/>
    </row>
    <row r="2836" spans="1:8" ht="31.5">
      <c r="A2836" s="215">
        <v>328</v>
      </c>
      <c r="B2836" s="58" t="s">
        <v>1149</v>
      </c>
      <c r="C2836" s="29"/>
      <c r="D2836" s="6" t="s">
        <v>15</v>
      </c>
      <c r="E2836" s="53"/>
      <c r="F2836" s="18"/>
      <c r="G2836" s="18"/>
      <c r="H2836" s="210"/>
    </row>
    <row r="2837" spans="1:8" ht="20.25" customHeight="1">
      <c r="A2837" s="216">
        <f t="shared" ref="A2837:A2839" si="291">A2836+0.01</f>
        <v>328.01</v>
      </c>
      <c r="B2837" s="7" t="s">
        <v>105</v>
      </c>
      <c r="C2837" s="29">
        <v>308.74459999999999</v>
      </c>
      <c r="D2837" s="9" t="s">
        <v>11</v>
      </c>
      <c r="E2837" s="53"/>
      <c r="F2837" s="31"/>
      <c r="G2837" s="31"/>
      <c r="H2837" s="210"/>
    </row>
    <row r="2838" spans="1:8" ht="20.25" customHeight="1">
      <c r="A2838" s="216">
        <f t="shared" si="291"/>
        <v>328.02</v>
      </c>
      <c r="B2838" s="7" t="s">
        <v>106</v>
      </c>
      <c r="C2838" s="29">
        <v>131.74250000000001</v>
      </c>
      <c r="D2838" s="9" t="s">
        <v>68</v>
      </c>
      <c r="E2838" s="53"/>
      <c r="F2838" s="31"/>
      <c r="G2838" s="31"/>
      <c r="H2838" s="210"/>
    </row>
    <row r="2839" spans="1:8" ht="30">
      <c r="A2839" s="216">
        <f t="shared" si="291"/>
        <v>328.03</v>
      </c>
      <c r="B2839" s="38" t="s">
        <v>107</v>
      </c>
      <c r="C2839" s="29">
        <v>308.74459999999999</v>
      </c>
      <c r="D2839" s="9" t="s">
        <v>11</v>
      </c>
      <c r="E2839" s="53"/>
      <c r="F2839" s="31"/>
      <c r="G2839" s="31"/>
      <c r="H2839" s="210"/>
    </row>
    <row r="2840" spans="1:8" ht="20.25" customHeight="1">
      <c r="A2840" s="228"/>
      <c r="B2840" s="88" t="s">
        <v>420</v>
      </c>
      <c r="C2840" s="9"/>
      <c r="D2840" s="88"/>
      <c r="E2840" s="88"/>
      <c r="F2840" s="226"/>
      <c r="G2840" s="101"/>
      <c r="H2840" s="217"/>
    </row>
    <row r="2841" spans="1:8" ht="20.25" customHeight="1">
      <c r="A2841" s="215">
        <v>329</v>
      </c>
      <c r="B2841" s="6" t="s">
        <v>60</v>
      </c>
      <c r="C2841" s="29"/>
      <c r="D2841" s="6"/>
      <c r="E2841" s="53"/>
      <c r="F2841" s="18"/>
      <c r="G2841" s="18"/>
      <c r="H2841" s="210"/>
    </row>
    <row r="2842" spans="1:8" ht="30">
      <c r="A2842" s="216">
        <f t="shared" ref="A2842:A2848" si="292">A2841+0.01</f>
        <v>329.01</v>
      </c>
      <c r="B2842" s="38" t="s">
        <v>818</v>
      </c>
      <c r="C2842" s="29">
        <f>81.17*1.2</f>
        <v>97.403999999999996</v>
      </c>
      <c r="D2842" s="9" t="s">
        <v>61</v>
      </c>
      <c r="E2842" s="53"/>
      <c r="F2842" s="31"/>
      <c r="G2842" s="31"/>
      <c r="H2842" s="210"/>
    </row>
    <row r="2843" spans="1:8" ht="30.75" thickBot="1">
      <c r="A2843" s="260">
        <f t="shared" si="292"/>
        <v>329.02</v>
      </c>
      <c r="B2843" s="300" t="s">
        <v>819</v>
      </c>
      <c r="C2843" s="388">
        <v>352.5077</v>
      </c>
      <c r="D2843" s="279" t="s">
        <v>61</v>
      </c>
      <c r="E2843" s="322"/>
      <c r="F2843" s="265"/>
      <c r="G2843" s="265"/>
      <c r="H2843" s="266"/>
    </row>
    <row r="2844" spans="1:8" ht="30">
      <c r="A2844" s="267">
        <f t="shared" si="292"/>
        <v>329.03</v>
      </c>
      <c r="B2844" s="276" t="s">
        <v>820</v>
      </c>
      <c r="C2844" s="390">
        <f>51.49*1.2</f>
        <v>61.787999999999997</v>
      </c>
      <c r="D2844" s="285" t="s">
        <v>61</v>
      </c>
      <c r="E2844" s="325"/>
      <c r="F2844" s="272"/>
      <c r="G2844" s="272"/>
      <c r="H2844" s="273"/>
    </row>
    <row r="2845" spans="1:8" ht="30">
      <c r="A2845" s="216">
        <f t="shared" si="292"/>
        <v>329.03999999999996</v>
      </c>
      <c r="B2845" s="38" t="s">
        <v>821</v>
      </c>
      <c r="C2845" s="29">
        <v>106.7216</v>
      </c>
      <c r="D2845" s="9" t="s">
        <v>61</v>
      </c>
      <c r="E2845" s="53"/>
      <c r="F2845" s="31"/>
      <c r="G2845" s="31"/>
      <c r="H2845" s="210"/>
    </row>
    <row r="2846" spans="1:8" ht="20.25" customHeight="1">
      <c r="A2846" s="216">
        <f t="shared" si="292"/>
        <v>329.04999999999995</v>
      </c>
      <c r="B2846" s="7" t="s">
        <v>822</v>
      </c>
      <c r="C2846" s="29">
        <f>5.18*1.25</f>
        <v>6.4749999999999996</v>
      </c>
      <c r="D2846" s="9" t="s">
        <v>61</v>
      </c>
      <c r="E2846" s="53"/>
      <c r="F2846" s="31"/>
      <c r="G2846" s="31"/>
      <c r="H2846" s="210"/>
    </row>
    <row r="2847" spans="1:8" ht="20.25" customHeight="1">
      <c r="A2847" s="216">
        <f t="shared" si="292"/>
        <v>329.05999999999995</v>
      </c>
      <c r="B2847" s="7" t="s">
        <v>468</v>
      </c>
      <c r="C2847" s="29">
        <v>27.76</v>
      </c>
      <c r="D2847" s="9" t="s">
        <v>11</v>
      </c>
      <c r="E2847" s="53"/>
      <c r="F2847" s="31"/>
      <c r="G2847" s="31"/>
      <c r="H2847" s="210"/>
    </row>
    <row r="2848" spans="1:8" ht="20.25" customHeight="1">
      <c r="A2848" s="216">
        <f t="shared" si="292"/>
        <v>329.06999999999994</v>
      </c>
      <c r="B2848" s="7" t="s">
        <v>1519</v>
      </c>
      <c r="C2848" s="29">
        <f>18.47+32.26+0</f>
        <v>50.73</v>
      </c>
      <c r="D2848" s="9" t="s">
        <v>11</v>
      </c>
      <c r="E2848" s="53"/>
      <c r="F2848" s="31"/>
      <c r="G2848" s="31"/>
      <c r="H2848" s="210"/>
    </row>
    <row r="2849" spans="1:8" ht="20.25" customHeight="1">
      <c r="A2849" s="228"/>
      <c r="B2849" s="88" t="s">
        <v>420</v>
      </c>
      <c r="C2849" s="9"/>
      <c r="D2849" s="88"/>
      <c r="E2849" s="88"/>
      <c r="F2849" s="226"/>
      <c r="G2849" s="101"/>
      <c r="H2849" s="217"/>
    </row>
    <row r="2850" spans="1:8" ht="20.25" customHeight="1">
      <c r="A2850" s="215">
        <v>330</v>
      </c>
      <c r="B2850" s="6" t="s">
        <v>469</v>
      </c>
      <c r="C2850" s="29"/>
      <c r="D2850" s="6"/>
      <c r="E2850" s="53"/>
      <c r="F2850" s="18"/>
      <c r="G2850" s="18"/>
      <c r="H2850" s="210"/>
    </row>
    <row r="2851" spans="1:8" ht="20.25" customHeight="1">
      <c r="A2851" s="216">
        <f t="shared" ref="A2851:A2857" si="293">A2850+0.01</f>
        <v>330.01</v>
      </c>
      <c r="B2851" s="7" t="s">
        <v>63</v>
      </c>
      <c r="C2851" s="29">
        <v>1038.7185999999999</v>
      </c>
      <c r="D2851" s="9" t="s">
        <v>61</v>
      </c>
      <c r="E2851" s="53"/>
      <c r="F2851" s="31"/>
      <c r="G2851" s="31"/>
      <c r="H2851" s="210"/>
    </row>
    <row r="2852" spans="1:8" ht="20.25" customHeight="1">
      <c r="A2852" s="216">
        <f t="shared" si="293"/>
        <v>330.02</v>
      </c>
      <c r="B2852" s="7" t="s">
        <v>64</v>
      </c>
      <c r="C2852" s="29">
        <v>950.97859999999991</v>
      </c>
      <c r="D2852" s="9" t="s">
        <v>61</v>
      </c>
      <c r="E2852" s="53"/>
      <c r="F2852" s="31"/>
      <c r="G2852" s="31"/>
      <c r="H2852" s="210"/>
    </row>
    <row r="2853" spans="1:8" ht="20.25" customHeight="1">
      <c r="A2853" s="216">
        <f t="shared" si="293"/>
        <v>330.03</v>
      </c>
      <c r="B2853" s="7" t="s">
        <v>823</v>
      </c>
      <c r="C2853" s="29">
        <v>354.38040000000001</v>
      </c>
      <c r="D2853" s="9" t="s">
        <v>11</v>
      </c>
      <c r="E2853" s="53"/>
      <c r="F2853" s="31"/>
      <c r="G2853" s="31"/>
      <c r="H2853" s="210"/>
    </row>
    <row r="2854" spans="1:8" ht="20.25" customHeight="1">
      <c r="A2854" s="216">
        <f t="shared" si="293"/>
        <v>330.03999999999996</v>
      </c>
      <c r="B2854" s="7" t="s">
        <v>65</v>
      </c>
      <c r="C2854" s="29">
        <v>375.5077</v>
      </c>
      <c r="D2854" s="9" t="s">
        <v>61</v>
      </c>
      <c r="E2854" s="53"/>
      <c r="F2854" s="31"/>
      <c r="G2854" s="31"/>
      <c r="H2854" s="210"/>
    </row>
    <row r="2855" spans="1:8" ht="20.25" customHeight="1">
      <c r="A2855" s="216">
        <f t="shared" si="293"/>
        <v>330.04999999999995</v>
      </c>
      <c r="B2855" s="7" t="s">
        <v>66</v>
      </c>
      <c r="C2855" s="29">
        <v>64.740000000000009</v>
      </c>
      <c r="D2855" s="9" t="s">
        <v>61</v>
      </c>
      <c r="E2855" s="53"/>
      <c r="F2855" s="31"/>
      <c r="G2855" s="31"/>
      <c r="H2855" s="210"/>
    </row>
    <row r="2856" spans="1:8" ht="20.25" customHeight="1">
      <c r="A2856" s="216">
        <f t="shared" si="293"/>
        <v>330.05999999999995</v>
      </c>
      <c r="B2856" s="7" t="s">
        <v>625</v>
      </c>
      <c r="C2856" s="29">
        <v>82.6</v>
      </c>
      <c r="D2856" s="9" t="s">
        <v>11</v>
      </c>
      <c r="E2856" s="53"/>
      <c r="F2856" s="31"/>
      <c r="G2856" s="31"/>
      <c r="H2856" s="210"/>
    </row>
    <row r="2857" spans="1:8" ht="20.25" customHeight="1">
      <c r="A2857" s="216">
        <f t="shared" si="293"/>
        <v>330.06999999999994</v>
      </c>
      <c r="B2857" s="7" t="s">
        <v>67</v>
      </c>
      <c r="C2857" s="29">
        <v>1595.1176</v>
      </c>
      <c r="D2857" s="9" t="s">
        <v>68</v>
      </c>
      <c r="E2857" s="53"/>
      <c r="F2857" s="31"/>
      <c r="G2857" s="31"/>
      <c r="H2857" s="210"/>
    </row>
    <row r="2858" spans="1:8" ht="20.25" customHeight="1">
      <c r="A2858" s="228"/>
      <c r="B2858" s="88" t="s">
        <v>420</v>
      </c>
      <c r="C2858" s="9"/>
      <c r="D2858" s="88"/>
      <c r="E2858" s="88"/>
      <c r="F2858" s="226"/>
      <c r="G2858" s="101"/>
      <c r="H2858" s="217"/>
    </row>
    <row r="2859" spans="1:8" ht="20.25" customHeight="1">
      <c r="A2859" s="215">
        <v>331</v>
      </c>
      <c r="B2859" s="6" t="s">
        <v>470</v>
      </c>
      <c r="C2859" s="29"/>
      <c r="D2859" s="6"/>
      <c r="E2859" s="53"/>
      <c r="F2859" s="18"/>
      <c r="G2859" s="18"/>
      <c r="H2859" s="210"/>
    </row>
    <row r="2860" spans="1:8" ht="20.25" customHeight="1">
      <c r="A2860" s="444">
        <f t="shared" ref="A2860:A2861" si="294">A2859+0.01</f>
        <v>331.01</v>
      </c>
      <c r="B2860" s="457" t="s">
        <v>824</v>
      </c>
      <c r="C2860" s="463">
        <f>349.1768+36.95</f>
        <v>386.1268</v>
      </c>
      <c r="D2860" s="451" t="s">
        <v>61</v>
      </c>
      <c r="E2860" s="53"/>
      <c r="F2860" s="31"/>
      <c r="G2860" s="31"/>
      <c r="H2860" s="210"/>
    </row>
    <row r="2861" spans="1:8" ht="20.25" customHeight="1">
      <c r="A2861" s="444">
        <f t="shared" si="294"/>
        <v>331.02</v>
      </c>
      <c r="B2861" s="457" t="s">
        <v>825</v>
      </c>
      <c r="C2861" s="463">
        <v>145</v>
      </c>
      <c r="D2861" s="451" t="s">
        <v>68</v>
      </c>
      <c r="E2861" s="53"/>
      <c r="F2861" s="31"/>
      <c r="G2861" s="31"/>
      <c r="H2861" s="210"/>
    </row>
    <row r="2862" spans="1:8" ht="20.25" customHeight="1">
      <c r="A2862" s="228"/>
      <c r="B2862" s="88" t="s">
        <v>420</v>
      </c>
      <c r="C2862" s="9"/>
      <c r="D2862" s="88"/>
      <c r="E2862" s="88"/>
      <c r="F2862" s="226"/>
      <c r="G2862" s="101"/>
      <c r="H2862" s="217"/>
    </row>
    <row r="2863" spans="1:8" ht="31.5">
      <c r="A2863" s="215">
        <v>332</v>
      </c>
      <c r="B2863" s="10" t="s">
        <v>1149</v>
      </c>
      <c r="C2863" s="29"/>
      <c r="D2863" s="9" t="s">
        <v>15</v>
      </c>
      <c r="E2863" s="53"/>
      <c r="F2863" s="18"/>
      <c r="G2863" s="18"/>
      <c r="H2863" s="210"/>
    </row>
    <row r="2864" spans="1:8" ht="20.25" customHeight="1">
      <c r="A2864" s="216">
        <f t="shared" ref="A2864:A2866" si="295">A2863+0.01</f>
        <v>332.01</v>
      </c>
      <c r="B2864" s="7" t="s">
        <v>105</v>
      </c>
      <c r="C2864" s="29">
        <v>308.74459999999999</v>
      </c>
      <c r="D2864" s="9" t="s">
        <v>11</v>
      </c>
      <c r="E2864" s="53"/>
      <c r="F2864" s="31"/>
      <c r="G2864" s="31"/>
      <c r="H2864" s="210"/>
    </row>
    <row r="2865" spans="1:8" ht="20.25" customHeight="1">
      <c r="A2865" s="216">
        <f t="shared" si="295"/>
        <v>332.02</v>
      </c>
      <c r="B2865" s="7" t="s">
        <v>106</v>
      </c>
      <c r="C2865" s="29">
        <v>131.74250000000001</v>
      </c>
      <c r="D2865" s="9" t="s">
        <v>68</v>
      </c>
      <c r="E2865" s="53"/>
      <c r="F2865" s="31"/>
      <c r="G2865" s="31"/>
      <c r="H2865" s="210"/>
    </row>
    <row r="2866" spans="1:8" ht="30">
      <c r="A2866" s="216">
        <f t="shared" si="295"/>
        <v>332.03</v>
      </c>
      <c r="B2866" s="7" t="s">
        <v>107</v>
      </c>
      <c r="C2866" s="29">
        <v>308.74459999999999</v>
      </c>
      <c r="D2866" s="9" t="s">
        <v>11</v>
      </c>
      <c r="E2866" s="53"/>
      <c r="F2866" s="31"/>
      <c r="G2866" s="31"/>
      <c r="H2866" s="210"/>
    </row>
    <row r="2867" spans="1:8" ht="20.25" customHeight="1">
      <c r="A2867" s="228"/>
      <c r="B2867" s="88" t="s">
        <v>420</v>
      </c>
      <c r="C2867" s="9"/>
      <c r="D2867" s="88"/>
      <c r="E2867" s="88"/>
      <c r="F2867" s="226"/>
      <c r="G2867" s="101"/>
      <c r="H2867" s="217"/>
    </row>
    <row r="2868" spans="1:8" ht="20.25" customHeight="1">
      <c r="A2868" s="215">
        <v>333</v>
      </c>
      <c r="B2868" s="6" t="s">
        <v>826</v>
      </c>
      <c r="C2868" s="29"/>
      <c r="D2868" s="6"/>
      <c r="E2868" s="53"/>
      <c r="F2868" s="18"/>
      <c r="G2868" s="18"/>
      <c r="H2868" s="210"/>
    </row>
    <row r="2869" spans="1:8" ht="30">
      <c r="A2869" s="216">
        <f t="shared" ref="A2869:A2872" si="296">A2868+0.01</f>
        <v>333.01</v>
      </c>
      <c r="B2869" s="38" t="s">
        <v>827</v>
      </c>
      <c r="C2869" s="29">
        <v>3</v>
      </c>
      <c r="D2869" s="9" t="s">
        <v>5</v>
      </c>
      <c r="E2869" s="53"/>
      <c r="F2869" s="31"/>
      <c r="G2869" s="31"/>
      <c r="H2869" s="210"/>
    </row>
    <row r="2870" spans="1:8" ht="30">
      <c r="A2870" s="216">
        <f t="shared" si="296"/>
        <v>333.02</v>
      </c>
      <c r="B2870" s="38" t="s">
        <v>828</v>
      </c>
      <c r="C2870" s="29">
        <v>2</v>
      </c>
      <c r="D2870" s="9" t="s">
        <v>5</v>
      </c>
      <c r="E2870" s="53"/>
      <c r="F2870" s="31"/>
      <c r="G2870" s="31"/>
      <c r="H2870" s="210"/>
    </row>
    <row r="2871" spans="1:8" ht="30">
      <c r="A2871" s="216">
        <f t="shared" si="296"/>
        <v>333.03</v>
      </c>
      <c r="B2871" s="38" t="s">
        <v>829</v>
      </c>
      <c r="C2871" s="29">
        <v>3</v>
      </c>
      <c r="D2871" s="9" t="s">
        <v>5</v>
      </c>
      <c r="E2871" s="53"/>
      <c r="F2871" s="31"/>
      <c r="G2871" s="31"/>
      <c r="H2871" s="210"/>
    </row>
    <row r="2872" spans="1:8" ht="30">
      <c r="A2872" s="216">
        <f t="shared" si="296"/>
        <v>333.03999999999996</v>
      </c>
      <c r="B2872" s="38" t="s">
        <v>830</v>
      </c>
      <c r="C2872" s="29">
        <v>1</v>
      </c>
      <c r="D2872" s="9" t="s">
        <v>5</v>
      </c>
      <c r="E2872" s="53"/>
      <c r="F2872" s="31"/>
      <c r="G2872" s="31"/>
      <c r="H2872" s="210"/>
    </row>
    <row r="2873" spans="1:8" ht="20.25" customHeight="1">
      <c r="A2873" s="228"/>
      <c r="B2873" s="88" t="s">
        <v>420</v>
      </c>
      <c r="C2873" s="9"/>
      <c r="D2873" s="88"/>
      <c r="E2873" s="88"/>
      <c r="F2873" s="226"/>
      <c r="G2873" s="101"/>
      <c r="H2873" s="217"/>
    </row>
    <row r="2874" spans="1:8" ht="20.25" customHeight="1">
      <c r="A2874" s="215">
        <v>334</v>
      </c>
      <c r="B2874" s="6" t="s">
        <v>831</v>
      </c>
      <c r="C2874" s="29"/>
      <c r="D2874" s="6"/>
      <c r="E2874" s="53"/>
      <c r="F2874" s="18"/>
      <c r="G2874" s="18"/>
      <c r="H2874" s="210"/>
    </row>
    <row r="2875" spans="1:8" ht="30">
      <c r="A2875" s="216">
        <f t="shared" ref="A2875" si="297">A2874+0.01</f>
        <v>334.01</v>
      </c>
      <c r="B2875" s="38" t="s">
        <v>832</v>
      </c>
      <c r="C2875" s="29">
        <f>7.1*2.9</f>
        <v>20.59</v>
      </c>
      <c r="D2875" s="9" t="s">
        <v>61</v>
      </c>
      <c r="E2875" s="53"/>
      <c r="F2875" s="31"/>
      <c r="G2875" s="31"/>
      <c r="H2875" s="210"/>
    </row>
    <row r="2876" spans="1:8" ht="20.25" customHeight="1">
      <c r="A2876" s="228"/>
      <c r="B2876" s="88" t="s">
        <v>420</v>
      </c>
      <c r="C2876" s="9"/>
      <c r="D2876" s="88"/>
      <c r="E2876" s="88"/>
      <c r="F2876" s="226"/>
      <c r="G2876" s="101"/>
      <c r="H2876" s="217"/>
    </row>
    <row r="2877" spans="1:8" ht="20.25" customHeight="1">
      <c r="A2877" s="215">
        <v>335</v>
      </c>
      <c r="B2877" s="6" t="s">
        <v>78</v>
      </c>
      <c r="C2877" s="29"/>
      <c r="D2877" s="9"/>
      <c r="E2877" s="53"/>
      <c r="F2877" s="18"/>
      <c r="G2877" s="18"/>
      <c r="H2877" s="210"/>
    </row>
    <row r="2878" spans="1:8" ht="20.25" customHeight="1">
      <c r="A2878" s="444">
        <f t="shared" ref="A2878" si="298">A2877+0.01</f>
        <v>335.01</v>
      </c>
      <c r="B2878" s="435" t="s">
        <v>833</v>
      </c>
      <c r="C2878" s="463">
        <f>3.24*2</f>
        <v>6.48</v>
      </c>
      <c r="D2878" s="451" t="s">
        <v>61</v>
      </c>
      <c r="E2878" s="53"/>
      <c r="F2878" s="31"/>
      <c r="G2878" s="31"/>
      <c r="H2878" s="210"/>
    </row>
    <row r="2879" spans="1:8" ht="20.25" customHeight="1">
      <c r="A2879" s="228"/>
      <c r="B2879" s="88" t="s">
        <v>420</v>
      </c>
      <c r="C2879" s="9"/>
      <c r="D2879" s="88"/>
      <c r="E2879" s="88"/>
      <c r="F2879" s="226"/>
      <c r="G2879" s="101"/>
      <c r="H2879" s="217"/>
    </row>
    <row r="2880" spans="1:8" ht="20.25" customHeight="1">
      <c r="A2880" s="215">
        <v>336</v>
      </c>
      <c r="B2880" s="58" t="s">
        <v>834</v>
      </c>
      <c r="C2880" s="29"/>
      <c r="D2880" s="9"/>
      <c r="E2880" s="53"/>
      <c r="F2880" s="18"/>
      <c r="G2880" s="18"/>
      <c r="H2880" s="210"/>
    </row>
    <row r="2881" spans="1:8" ht="30">
      <c r="A2881" s="216">
        <f t="shared" ref="A2881:A2883" si="299">A2880+0.01</f>
        <v>336.01</v>
      </c>
      <c r="B2881" s="38" t="s">
        <v>835</v>
      </c>
      <c r="C2881" s="29">
        <f>C2856</f>
        <v>82.6</v>
      </c>
      <c r="D2881" s="9" t="s">
        <v>61</v>
      </c>
      <c r="E2881" s="53"/>
      <c r="F2881" s="31"/>
      <c r="G2881" s="31"/>
      <c r="H2881" s="210"/>
    </row>
    <row r="2882" spans="1:8" ht="15.75">
      <c r="A2882" s="216">
        <f t="shared" si="299"/>
        <v>336.02</v>
      </c>
      <c r="B2882" s="88" t="s">
        <v>836</v>
      </c>
      <c r="C2882" s="29">
        <f>(C2843+C2845+C2847)*2-C2881</f>
        <v>891.37859999999989</v>
      </c>
      <c r="D2882" s="9" t="s">
        <v>61</v>
      </c>
      <c r="E2882" s="53"/>
      <c r="F2882" s="31"/>
      <c r="G2882" s="31"/>
      <c r="H2882" s="210"/>
    </row>
    <row r="2883" spans="1:8" ht="30">
      <c r="A2883" s="444">
        <f t="shared" si="299"/>
        <v>336.03</v>
      </c>
      <c r="B2883" s="435" t="s">
        <v>837</v>
      </c>
      <c r="C2883" s="463">
        <f>C2882</f>
        <v>891.37859999999989</v>
      </c>
      <c r="D2883" s="451" t="s">
        <v>61</v>
      </c>
      <c r="E2883" s="53"/>
      <c r="F2883" s="31"/>
      <c r="G2883" s="31"/>
      <c r="H2883" s="210"/>
    </row>
    <row r="2884" spans="1:8" ht="20.25" customHeight="1">
      <c r="A2884" s="228"/>
      <c r="B2884" s="88" t="s">
        <v>420</v>
      </c>
      <c r="C2884" s="9"/>
      <c r="D2884" s="88"/>
      <c r="E2884" s="88"/>
      <c r="F2884" s="226"/>
      <c r="G2884" s="101"/>
      <c r="H2884" s="217"/>
    </row>
    <row r="2885" spans="1:8" ht="20.25" customHeight="1">
      <c r="A2885" s="215">
        <v>337</v>
      </c>
      <c r="B2885" s="6" t="s">
        <v>473</v>
      </c>
      <c r="C2885" s="29"/>
      <c r="D2885" s="54"/>
      <c r="E2885" s="53"/>
      <c r="F2885" s="18"/>
      <c r="G2885" s="18"/>
      <c r="H2885" s="210"/>
    </row>
    <row r="2886" spans="1:8" ht="20.25" customHeight="1">
      <c r="A2886" s="444">
        <f t="shared" ref="A2886" si="300">A2885+0.01</f>
        <v>337.01</v>
      </c>
      <c r="B2886" s="457" t="s">
        <v>72</v>
      </c>
      <c r="C2886" s="463">
        <v>12.695</v>
      </c>
      <c r="D2886" s="451" t="s">
        <v>91</v>
      </c>
      <c r="E2886" s="53"/>
      <c r="F2886" s="31"/>
      <c r="G2886" s="31"/>
      <c r="H2886" s="210"/>
    </row>
    <row r="2887" spans="1:8" ht="20.25" customHeight="1">
      <c r="A2887" s="228"/>
      <c r="B2887" s="88" t="s">
        <v>420</v>
      </c>
      <c r="C2887" s="9"/>
      <c r="D2887" s="88"/>
      <c r="E2887" s="88"/>
      <c r="F2887" s="226"/>
      <c r="G2887" s="101"/>
      <c r="H2887" s="217"/>
    </row>
    <row r="2888" spans="1:8" ht="20.25" customHeight="1">
      <c r="A2888" s="215">
        <v>338</v>
      </c>
      <c r="B2888" s="6" t="s">
        <v>1520</v>
      </c>
      <c r="C2888" s="29"/>
      <c r="D2888" s="54"/>
      <c r="E2888" s="53"/>
      <c r="F2888" s="18"/>
      <c r="G2888" s="18"/>
      <c r="H2888" s="210"/>
    </row>
    <row r="2889" spans="1:8" ht="30">
      <c r="A2889" s="216">
        <f t="shared" ref="A2889" si="301">A2888+0.01</f>
        <v>338.01</v>
      </c>
      <c r="B2889" s="7" t="s">
        <v>838</v>
      </c>
      <c r="C2889" s="29">
        <v>114.77100000000002</v>
      </c>
      <c r="D2889" s="9" t="s">
        <v>11</v>
      </c>
      <c r="E2889" s="53"/>
      <c r="F2889" s="31"/>
      <c r="G2889" s="31"/>
      <c r="H2889" s="210"/>
    </row>
    <row r="2890" spans="1:8" ht="20.25" customHeight="1">
      <c r="A2890" s="228"/>
      <c r="B2890" s="88" t="s">
        <v>420</v>
      </c>
      <c r="C2890" s="9"/>
      <c r="D2890" s="88"/>
      <c r="E2890" s="88"/>
      <c r="F2890" s="226"/>
      <c r="G2890" s="101"/>
      <c r="H2890" s="217"/>
    </row>
    <row r="2891" spans="1:8" ht="20.25" customHeight="1">
      <c r="A2891" s="229"/>
      <c r="B2891" s="133"/>
      <c r="C2891" s="9"/>
      <c r="D2891" s="133"/>
      <c r="E2891" s="133"/>
      <c r="F2891" s="101"/>
      <c r="G2891" s="101"/>
      <c r="H2891" s="217"/>
    </row>
    <row r="2892" spans="1:8" ht="20.25" customHeight="1">
      <c r="A2892" s="225"/>
      <c r="B2892" s="58" t="s">
        <v>420</v>
      </c>
      <c r="C2892" s="59"/>
      <c r="D2892" s="58"/>
      <c r="E2892" s="58"/>
      <c r="F2892" s="226"/>
      <c r="G2892" s="101"/>
      <c r="H2892" s="210"/>
    </row>
    <row r="2893" spans="1:8" ht="20.25" customHeight="1">
      <c r="A2893" s="225"/>
      <c r="B2893" s="58"/>
      <c r="C2893" s="59"/>
      <c r="D2893" s="58"/>
      <c r="E2893" s="58"/>
      <c r="F2893" s="397"/>
      <c r="G2893" s="101"/>
      <c r="H2893" s="210"/>
    </row>
    <row r="2894" spans="1:8" ht="20.25" customHeight="1">
      <c r="A2894" s="215">
        <v>339</v>
      </c>
      <c r="B2894" s="6" t="s">
        <v>842</v>
      </c>
      <c r="C2894" s="29"/>
      <c r="D2894" s="60"/>
      <c r="E2894" s="53"/>
      <c r="F2894" s="18"/>
      <c r="G2894" s="18"/>
      <c r="H2894" s="210"/>
    </row>
    <row r="2895" spans="1:8" ht="45.75">
      <c r="A2895" s="216">
        <f t="shared" ref="A2895:A2909" si="302">A2894+0.01</f>
        <v>339.01</v>
      </c>
      <c r="B2895" s="61" t="s">
        <v>940</v>
      </c>
      <c r="C2895" s="29">
        <v>3</v>
      </c>
      <c r="D2895" s="60" t="s">
        <v>839</v>
      </c>
      <c r="E2895" s="53"/>
      <c r="F2895" s="31"/>
      <c r="G2895" s="31"/>
      <c r="H2895" s="210"/>
    </row>
    <row r="2896" spans="1:8" ht="45.75">
      <c r="A2896" s="216">
        <f t="shared" si="302"/>
        <v>339.02</v>
      </c>
      <c r="B2896" s="61" t="s">
        <v>957</v>
      </c>
      <c r="C2896" s="29">
        <v>1</v>
      </c>
      <c r="D2896" s="60" t="s">
        <v>839</v>
      </c>
      <c r="E2896" s="53"/>
      <c r="F2896" s="31"/>
      <c r="G2896" s="31"/>
      <c r="H2896" s="210"/>
    </row>
    <row r="2897" spans="1:8" ht="45.75">
      <c r="A2897" s="216">
        <f t="shared" si="302"/>
        <v>339.03</v>
      </c>
      <c r="B2897" s="61" t="s">
        <v>1521</v>
      </c>
      <c r="C2897" s="29">
        <v>3</v>
      </c>
      <c r="D2897" s="60" t="s">
        <v>839</v>
      </c>
      <c r="E2897" s="53"/>
      <c r="F2897" s="31"/>
      <c r="G2897" s="31"/>
      <c r="H2897" s="210"/>
    </row>
    <row r="2898" spans="1:8" ht="30.75">
      <c r="A2898" s="216">
        <f t="shared" si="302"/>
        <v>339.03999999999996</v>
      </c>
      <c r="B2898" s="61" t="s">
        <v>1522</v>
      </c>
      <c r="C2898" s="29">
        <v>2</v>
      </c>
      <c r="D2898" s="60" t="s">
        <v>839</v>
      </c>
      <c r="E2898" s="53"/>
      <c r="F2898" s="31"/>
      <c r="G2898" s="31"/>
      <c r="H2898" s="210"/>
    </row>
    <row r="2899" spans="1:8" ht="60.75">
      <c r="A2899" s="216">
        <f t="shared" si="302"/>
        <v>339.04999999999995</v>
      </c>
      <c r="B2899" s="61" t="s">
        <v>902</v>
      </c>
      <c r="C2899" s="29">
        <v>1</v>
      </c>
      <c r="D2899" s="60" t="s">
        <v>839</v>
      </c>
      <c r="E2899" s="53"/>
      <c r="F2899" s="31"/>
      <c r="G2899" s="31"/>
      <c r="H2899" s="210"/>
    </row>
    <row r="2900" spans="1:8" ht="45.75">
      <c r="A2900" s="216">
        <f t="shared" si="302"/>
        <v>339.05999999999995</v>
      </c>
      <c r="B2900" s="61" t="s">
        <v>1523</v>
      </c>
      <c r="C2900" s="29">
        <v>1</v>
      </c>
      <c r="D2900" s="60" t="s">
        <v>839</v>
      </c>
      <c r="E2900" s="53"/>
      <c r="F2900" s="31"/>
      <c r="G2900" s="31"/>
      <c r="H2900" s="210"/>
    </row>
    <row r="2901" spans="1:8" ht="30.75">
      <c r="A2901" s="216">
        <f t="shared" si="302"/>
        <v>339.06999999999994</v>
      </c>
      <c r="B2901" s="61" t="s">
        <v>941</v>
      </c>
      <c r="C2901" s="29">
        <v>1</v>
      </c>
      <c r="D2901" s="60" t="s">
        <v>839</v>
      </c>
      <c r="E2901" s="53"/>
      <c r="F2901" s="31"/>
      <c r="G2901" s="31"/>
      <c r="H2901" s="210"/>
    </row>
    <row r="2902" spans="1:8" ht="30.75">
      <c r="A2902" s="216">
        <f t="shared" si="302"/>
        <v>339.07999999999993</v>
      </c>
      <c r="B2902" s="61" t="s">
        <v>958</v>
      </c>
      <c r="C2902" s="29">
        <v>1</v>
      </c>
      <c r="D2902" s="60" t="s">
        <v>839</v>
      </c>
      <c r="E2902" s="53"/>
      <c r="F2902" s="31"/>
      <c r="G2902" s="31"/>
      <c r="H2902" s="210"/>
    </row>
    <row r="2903" spans="1:8" ht="45.75">
      <c r="A2903" s="216">
        <f t="shared" si="302"/>
        <v>339.08999999999992</v>
      </c>
      <c r="B2903" s="61" t="s">
        <v>959</v>
      </c>
      <c r="C2903" s="29">
        <v>4</v>
      </c>
      <c r="D2903" s="60" t="s">
        <v>839</v>
      </c>
      <c r="E2903" s="53"/>
      <c r="F2903" s="31"/>
      <c r="G2903" s="31"/>
      <c r="H2903" s="210"/>
    </row>
    <row r="2904" spans="1:8" ht="45.75">
      <c r="A2904" s="216">
        <f t="shared" si="302"/>
        <v>339.09999999999991</v>
      </c>
      <c r="B2904" s="61" t="s">
        <v>945</v>
      </c>
      <c r="C2904" s="29">
        <v>2</v>
      </c>
      <c r="D2904" s="60" t="s">
        <v>839</v>
      </c>
      <c r="E2904" s="53"/>
      <c r="F2904" s="31"/>
      <c r="G2904" s="31"/>
      <c r="H2904" s="210"/>
    </row>
    <row r="2905" spans="1:8" ht="45.75">
      <c r="A2905" s="216">
        <f t="shared" si="302"/>
        <v>339.1099999999999</v>
      </c>
      <c r="B2905" s="61" t="s">
        <v>944</v>
      </c>
      <c r="C2905" s="29">
        <v>5</v>
      </c>
      <c r="D2905" s="60" t="s">
        <v>839</v>
      </c>
      <c r="E2905" s="53"/>
      <c r="F2905" s="31"/>
      <c r="G2905" s="31"/>
      <c r="H2905" s="210"/>
    </row>
    <row r="2906" spans="1:8" ht="45.75">
      <c r="A2906" s="216">
        <f t="shared" si="302"/>
        <v>339.11999999999989</v>
      </c>
      <c r="B2906" s="61" t="s">
        <v>955</v>
      </c>
      <c r="C2906" s="29">
        <v>2</v>
      </c>
      <c r="D2906" s="60" t="s">
        <v>839</v>
      </c>
      <c r="E2906" s="53"/>
      <c r="F2906" s="31"/>
      <c r="G2906" s="31"/>
      <c r="H2906" s="210"/>
    </row>
    <row r="2907" spans="1:8" ht="45.75">
      <c r="A2907" s="216">
        <f t="shared" si="302"/>
        <v>339.12999999999988</v>
      </c>
      <c r="B2907" s="61" t="s">
        <v>946</v>
      </c>
      <c r="C2907" s="29">
        <v>2</v>
      </c>
      <c r="D2907" s="60" t="s">
        <v>839</v>
      </c>
      <c r="E2907" s="53"/>
      <c r="F2907" s="31"/>
      <c r="G2907" s="31"/>
      <c r="H2907" s="210"/>
    </row>
    <row r="2908" spans="1:8" ht="45.75">
      <c r="A2908" s="216">
        <f t="shared" si="302"/>
        <v>339.13999999999987</v>
      </c>
      <c r="B2908" s="61" t="s">
        <v>947</v>
      </c>
      <c r="C2908" s="29">
        <v>4</v>
      </c>
      <c r="D2908" s="60" t="s">
        <v>839</v>
      </c>
      <c r="E2908" s="53"/>
      <c r="F2908" s="31"/>
      <c r="G2908" s="31"/>
      <c r="H2908" s="210"/>
    </row>
    <row r="2909" spans="1:8" ht="45.75">
      <c r="A2909" s="216">
        <f t="shared" si="302"/>
        <v>339.14999999999986</v>
      </c>
      <c r="B2909" s="61" t="s">
        <v>960</v>
      </c>
      <c r="C2909" s="29">
        <v>5</v>
      </c>
      <c r="D2909" s="62" t="s">
        <v>839</v>
      </c>
      <c r="E2909" s="53"/>
      <c r="F2909" s="31"/>
      <c r="G2909" s="31"/>
      <c r="H2909" s="210"/>
    </row>
    <row r="2910" spans="1:8" ht="20.25" customHeight="1">
      <c r="A2910" s="225"/>
      <c r="B2910" s="18" t="s">
        <v>843</v>
      </c>
      <c r="C2910" s="89"/>
      <c r="D2910" s="18"/>
      <c r="E2910" s="18"/>
      <c r="F2910" s="226"/>
      <c r="G2910" s="101"/>
      <c r="H2910" s="217"/>
    </row>
    <row r="2911" spans="1:8" ht="20.25" customHeight="1">
      <c r="A2911" s="229"/>
      <c r="B2911" s="133"/>
      <c r="C2911" s="9"/>
      <c r="D2911" s="133"/>
      <c r="E2911" s="133"/>
      <c r="F2911" s="101"/>
      <c r="G2911" s="101"/>
      <c r="H2911" s="217"/>
    </row>
    <row r="2912" spans="1:8" ht="20.25" customHeight="1">
      <c r="A2912" s="215">
        <v>339</v>
      </c>
      <c r="B2912" s="63" t="s">
        <v>1524</v>
      </c>
      <c r="C2912" s="29"/>
      <c r="D2912" s="63"/>
      <c r="E2912" s="53"/>
      <c r="F2912" s="18"/>
      <c r="G2912" s="18"/>
      <c r="H2912" s="210"/>
    </row>
    <row r="2913" spans="1:8" ht="20.25" customHeight="1">
      <c r="A2913" s="497">
        <f t="shared" ref="A2913" si="303">A2912+0.01</f>
        <v>339.01</v>
      </c>
      <c r="B2913" s="169" t="s">
        <v>1480</v>
      </c>
      <c r="C2913" s="482">
        <v>1</v>
      </c>
      <c r="D2913" s="485" t="s">
        <v>839</v>
      </c>
      <c r="E2913" s="488"/>
      <c r="F2913" s="476"/>
      <c r="G2913" s="476"/>
      <c r="H2913" s="479"/>
    </row>
    <row r="2914" spans="1:8" ht="20.25" customHeight="1">
      <c r="A2914" s="498"/>
      <c r="B2914" s="241" t="s">
        <v>840</v>
      </c>
      <c r="C2914" s="483"/>
      <c r="D2914" s="486"/>
      <c r="E2914" s="489"/>
      <c r="F2914" s="477"/>
      <c r="G2914" s="477"/>
      <c r="H2914" s="480"/>
    </row>
    <row r="2915" spans="1:8" ht="20.25" customHeight="1">
      <c r="A2915" s="498"/>
      <c r="B2915" s="241" t="s">
        <v>349</v>
      </c>
      <c r="C2915" s="483"/>
      <c r="D2915" s="486"/>
      <c r="E2915" s="489"/>
      <c r="F2915" s="477"/>
      <c r="G2915" s="477"/>
      <c r="H2915" s="480"/>
    </row>
    <row r="2916" spans="1:8" ht="20.25" customHeight="1">
      <c r="A2916" s="498"/>
      <c r="B2916" s="241" t="s">
        <v>1481</v>
      </c>
      <c r="C2916" s="483"/>
      <c r="D2916" s="486"/>
      <c r="E2916" s="489"/>
      <c r="F2916" s="477"/>
      <c r="G2916" s="477"/>
      <c r="H2916" s="480"/>
    </row>
    <row r="2917" spans="1:8" ht="20.25" customHeight="1">
      <c r="A2917" s="498"/>
      <c r="B2917" s="241" t="s">
        <v>1482</v>
      </c>
      <c r="C2917" s="483"/>
      <c r="D2917" s="486"/>
      <c r="E2917" s="489"/>
      <c r="F2917" s="477"/>
      <c r="G2917" s="477"/>
      <c r="H2917" s="480"/>
    </row>
    <row r="2918" spans="1:8" ht="20.25" customHeight="1">
      <c r="A2918" s="499"/>
      <c r="B2918" s="170" t="s">
        <v>1483</v>
      </c>
      <c r="C2918" s="484"/>
      <c r="D2918" s="487"/>
      <c r="E2918" s="490"/>
      <c r="F2918" s="478"/>
      <c r="G2918" s="478"/>
      <c r="H2918" s="481"/>
    </row>
    <row r="2919" spans="1:8" ht="20.25" customHeight="1">
      <c r="A2919" s="228"/>
      <c r="B2919" s="88" t="s">
        <v>420</v>
      </c>
      <c r="C2919" s="9"/>
      <c r="D2919" s="88"/>
      <c r="E2919" s="88"/>
      <c r="F2919" s="226"/>
      <c r="G2919" s="101"/>
      <c r="H2919" s="217"/>
    </row>
    <row r="2920" spans="1:8" ht="20.25" customHeight="1">
      <c r="A2920" s="231"/>
      <c r="B2920" s="18" t="s">
        <v>1525</v>
      </c>
      <c r="C2920" s="89"/>
      <c r="D2920" s="18"/>
      <c r="E2920" s="53"/>
      <c r="F2920" s="18"/>
      <c r="G2920" s="18"/>
      <c r="H2920" s="210"/>
    </row>
    <row r="2921" spans="1:8" ht="61.5">
      <c r="A2921" s="215">
        <v>340</v>
      </c>
      <c r="B2921" s="64" t="s">
        <v>1526</v>
      </c>
      <c r="C2921" s="65">
        <v>849</v>
      </c>
      <c r="D2921" s="66" t="s">
        <v>353</v>
      </c>
      <c r="E2921" s="53"/>
      <c r="F2921" s="31"/>
      <c r="G2921" s="31"/>
      <c r="H2921" s="210"/>
    </row>
    <row r="2922" spans="1:8" ht="15.75">
      <c r="A2922" s="216">
        <f t="shared" ref="A2922" si="304">A2921+0.01</f>
        <v>340.01</v>
      </c>
      <c r="B2922" s="64" t="s">
        <v>354</v>
      </c>
      <c r="C2922" s="67">
        <v>2</v>
      </c>
      <c r="D2922" s="68" t="s">
        <v>797</v>
      </c>
      <c r="E2922" s="53"/>
      <c r="F2922" s="31"/>
      <c r="G2922" s="31"/>
      <c r="H2922" s="210"/>
    </row>
    <row r="2923" spans="1:8" ht="20.25" customHeight="1">
      <c r="A2923" s="228"/>
      <c r="B2923" s="88" t="s">
        <v>420</v>
      </c>
      <c r="C2923" s="9"/>
      <c r="D2923" s="88"/>
      <c r="E2923" s="88"/>
      <c r="F2923" s="226"/>
      <c r="G2923" s="101"/>
      <c r="H2923" s="217"/>
    </row>
    <row r="2924" spans="1:8" ht="20.25" customHeight="1">
      <c r="A2924" s="215">
        <v>341</v>
      </c>
      <c r="B2924" s="18" t="s">
        <v>1527</v>
      </c>
      <c r="C2924" s="89"/>
      <c r="D2924" s="18"/>
      <c r="E2924" s="53"/>
      <c r="F2924" s="18"/>
      <c r="G2924" s="18"/>
      <c r="H2924" s="210"/>
    </row>
    <row r="2925" spans="1:8" ht="20.25" customHeight="1">
      <c r="A2925" s="216">
        <f t="shared" ref="A2925:A2937" si="305">A2924+0.01</f>
        <v>341.01</v>
      </c>
      <c r="B2925" s="64" t="s">
        <v>356</v>
      </c>
      <c r="C2925" s="171">
        <v>40</v>
      </c>
      <c r="D2925" s="171" t="s">
        <v>797</v>
      </c>
      <c r="E2925" s="53"/>
      <c r="F2925" s="31"/>
      <c r="G2925" s="31"/>
      <c r="H2925" s="210"/>
    </row>
    <row r="2926" spans="1:8" ht="20.25" customHeight="1">
      <c r="A2926" s="216">
        <f t="shared" si="305"/>
        <v>341.02</v>
      </c>
      <c r="B2926" s="64" t="s">
        <v>357</v>
      </c>
      <c r="C2926" s="171">
        <v>13</v>
      </c>
      <c r="D2926" s="171" t="s">
        <v>797</v>
      </c>
      <c r="E2926" s="53"/>
      <c r="F2926" s="31"/>
      <c r="G2926" s="31"/>
      <c r="H2926" s="210"/>
    </row>
    <row r="2927" spans="1:8" ht="20.25" customHeight="1">
      <c r="A2927" s="216">
        <f t="shared" si="305"/>
        <v>341.03</v>
      </c>
      <c r="B2927" s="64" t="s">
        <v>358</v>
      </c>
      <c r="C2927" s="171">
        <v>10</v>
      </c>
      <c r="D2927" s="171" t="s">
        <v>797</v>
      </c>
      <c r="E2927" s="53"/>
      <c r="F2927" s="31"/>
      <c r="G2927" s="31"/>
      <c r="H2927" s="210"/>
    </row>
    <row r="2928" spans="1:8" ht="20.25" customHeight="1">
      <c r="A2928" s="216">
        <f t="shared" si="305"/>
        <v>341.03999999999996</v>
      </c>
      <c r="B2928" s="64" t="s">
        <v>790</v>
      </c>
      <c r="C2928" s="171">
        <v>8</v>
      </c>
      <c r="D2928" s="171" t="s">
        <v>797</v>
      </c>
      <c r="E2928" s="53"/>
      <c r="F2928" s="31"/>
      <c r="G2928" s="31"/>
      <c r="H2928" s="210"/>
    </row>
    <row r="2929" spans="1:8" ht="20.25" customHeight="1">
      <c r="A2929" s="216">
        <f t="shared" si="305"/>
        <v>341.04999999999995</v>
      </c>
      <c r="B2929" s="64" t="s">
        <v>791</v>
      </c>
      <c r="C2929" s="171">
        <v>8</v>
      </c>
      <c r="D2929" s="171" t="s">
        <v>797</v>
      </c>
      <c r="E2929" s="53"/>
      <c r="F2929" s="31"/>
      <c r="G2929" s="31"/>
      <c r="H2929" s="210"/>
    </row>
    <row r="2930" spans="1:8" ht="20.25" customHeight="1">
      <c r="A2930" s="216">
        <f t="shared" si="305"/>
        <v>341.05999999999995</v>
      </c>
      <c r="B2930" s="398" t="s">
        <v>575</v>
      </c>
      <c r="C2930" s="171">
        <v>9</v>
      </c>
      <c r="D2930" s="171" t="s">
        <v>797</v>
      </c>
      <c r="E2930" s="53"/>
      <c r="F2930" s="31"/>
      <c r="G2930" s="31"/>
      <c r="H2930" s="210"/>
    </row>
    <row r="2931" spans="1:8" ht="20.25" customHeight="1">
      <c r="A2931" s="216">
        <f t="shared" si="305"/>
        <v>341.06999999999994</v>
      </c>
      <c r="B2931" s="398" t="s">
        <v>792</v>
      </c>
      <c r="C2931" s="171">
        <v>2</v>
      </c>
      <c r="D2931" s="171" t="s">
        <v>797</v>
      </c>
      <c r="E2931" s="53"/>
      <c r="F2931" s="31"/>
      <c r="G2931" s="31"/>
      <c r="H2931" s="210"/>
    </row>
    <row r="2932" spans="1:8" ht="20.25" customHeight="1">
      <c r="A2932" s="216">
        <f t="shared" si="305"/>
        <v>341.07999999999993</v>
      </c>
      <c r="B2932" s="69" t="s">
        <v>360</v>
      </c>
      <c r="C2932" s="171">
        <v>30</v>
      </c>
      <c r="D2932" s="171" t="s">
        <v>797</v>
      </c>
      <c r="E2932" s="53"/>
      <c r="F2932" s="31"/>
      <c r="G2932" s="31"/>
      <c r="H2932" s="210"/>
    </row>
    <row r="2933" spans="1:8" ht="20.25" customHeight="1">
      <c r="A2933" s="216">
        <f t="shared" si="305"/>
        <v>341.08999999999992</v>
      </c>
      <c r="B2933" s="69" t="s">
        <v>577</v>
      </c>
      <c r="C2933" s="171">
        <v>5</v>
      </c>
      <c r="D2933" s="171" t="s">
        <v>797</v>
      </c>
      <c r="E2933" s="53"/>
      <c r="F2933" s="31"/>
      <c r="G2933" s="31"/>
      <c r="H2933" s="210"/>
    </row>
    <row r="2934" spans="1:8" ht="20.25" customHeight="1">
      <c r="A2934" s="216">
        <f t="shared" si="305"/>
        <v>341.09999999999991</v>
      </c>
      <c r="B2934" s="69" t="s">
        <v>578</v>
      </c>
      <c r="C2934" s="171">
        <v>2</v>
      </c>
      <c r="D2934" s="171" t="s">
        <v>797</v>
      </c>
      <c r="E2934" s="53"/>
      <c r="F2934" s="31"/>
      <c r="G2934" s="31"/>
      <c r="H2934" s="210"/>
    </row>
    <row r="2935" spans="1:8" ht="20.25" customHeight="1">
      <c r="A2935" s="216">
        <f t="shared" si="305"/>
        <v>341.1099999999999</v>
      </c>
      <c r="B2935" s="69" t="s">
        <v>1436</v>
      </c>
      <c r="C2935" s="171">
        <v>2</v>
      </c>
      <c r="D2935" s="171" t="s">
        <v>797</v>
      </c>
      <c r="E2935" s="53"/>
      <c r="F2935" s="31"/>
      <c r="G2935" s="31"/>
      <c r="H2935" s="210"/>
    </row>
    <row r="2936" spans="1:8" ht="20.25" customHeight="1">
      <c r="A2936" s="216">
        <f t="shared" si="305"/>
        <v>341.11999999999989</v>
      </c>
      <c r="B2936" s="69" t="s">
        <v>1439</v>
      </c>
      <c r="C2936" s="171">
        <v>14</v>
      </c>
      <c r="D2936" s="171" t="s">
        <v>797</v>
      </c>
      <c r="E2936" s="53"/>
      <c r="F2936" s="31"/>
      <c r="G2936" s="31"/>
      <c r="H2936" s="210"/>
    </row>
    <row r="2937" spans="1:8" ht="20.25" customHeight="1">
      <c r="A2937" s="216">
        <f t="shared" si="305"/>
        <v>341.12999999999988</v>
      </c>
      <c r="B2937" s="69" t="s">
        <v>1440</v>
      </c>
      <c r="C2937" s="171">
        <v>4</v>
      </c>
      <c r="D2937" s="171" t="s">
        <v>797</v>
      </c>
      <c r="E2937" s="53"/>
      <c r="F2937" s="31"/>
      <c r="G2937" s="31"/>
      <c r="H2937" s="210"/>
    </row>
    <row r="2938" spans="1:8" ht="20.25" customHeight="1">
      <c r="A2938" s="228"/>
      <c r="B2938" s="88" t="s">
        <v>420</v>
      </c>
      <c r="C2938" s="9"/>
      <c r="D2938" s="88"/>
      <c r="E2938" s="88"/>
      <c r="F2938" s="226"/>
      <c r="G2938" s="101"/>
      <c r="H2938" s="217"/>
    </row>
    <row r="2939" spans="1:8" ht="20.25" customHeight="1">
      <c r="A2939" s="215">
        <v>342</v>
      </c>
      <c r="B2939" s="18" t="s">
        <v>364</v>
      </c>
      <c r="C2939" s="89"/>
      <c r="D2939" s="18"/>
      <c r="E2939" s="53"/>
      <c r="F2939" s="18"/>
      <c r="G2939" s="18"/>
      <c r="H2939" s="210"/>
    </row>
    <row r="2940" spans="1:8" ht="20.25" customHeight="1">
      <c r="A2940" s="216">
        <f t="shared" ref="A2940" si="306">A2939+0.01</f>
        <v>342.01</v>
      </c>
      <c r="B2940" s="88" t="s">
        <v>841</v>
      </c>
      <c r="C2940" s="171">
        <v>1</v>
      </c>
      <c r="D2940" s="171" t="s">
        <v>345</v>
      </c>
      <c r="E2940" s="53"/>
      <c r="F2940" s="31"/>
      <c r="G2940" s="31"/>
      <c r="H2940" s="210"/>
    </row>
    <row r="2941" spans="1:8" ht="20.25" customHeight="1">
      <c r="A2941" s="228"/>
      <c r="B2941" s="88" t="s">
        <v>420</v>
      </c>
      <c r="C2941" s="9"/>
      <c r="D2941" s="88"/>
      <c r="E2941" s="88"/>
      <c r="F2941" s="226"/>
      <c r="G2941" s="101"/>
      <c r="H2941" s="217"/>
    </row>
    <row r="2942" spans="1:8" ht="20.25" customHeight="1">
      <c r="A2942" s="215">
        <v>343</v>
      </c>
      <c r="B2942" s="70" t="s">
        <v>585</v>
      </c>
      <c r="C2942" s="89"/>
      <c r="D2942" s="18"/>
      <c r="E2942" s="53"/>
      <c r="F2942" s="18"/>
      <c r="G2942" s="18"/>
      <c r="H2942" s="210"/>
    </row>
    <row r="2943" spans="1:8" ht="45">
      <c r="A2943" s="216">
        <f t="shared" ref="A2943:A2944" si="307">A2942+0.01</f>
        <v>343.01</v>
      </c>
      <c r="B2943" s="64" t="s">
        <v>1467</v>
      </c>
      <c r="C2943" s="171">
        <v>820</v>
      </c>
      <c r="D2943" s="171" t="s">
        <v>366</v>
      </c>
      <c r="E2943" s="53"/>
      <c r="F2943" s="31"/>
      <c r="G2943" s="31"/>
      <c r="H2943" s="210"/>
    </row>
    <row r="2944" spans="1:8" ht="20.25" customHeight="1">
      <c r="A2944" s="216">
        <f t="shared" si="307"/>
        <v>343.02</v>
      </c>
      <c r="B2944" s="64" t="s">
        <v>367</v>
      </c>
      <c r="C2944" s="171">
        <v>2</v>
      </c>
      <c r="D2944" s="171" t="s">
        <v>797</v>
      </c>
      <c r="E2944" s="53"/>
      <c r="F2944" s="31"/>
      <c r="G2944" s="31"/>
      <c r="H2944" s="210"/>
    </row>
    <row r="2945" spans="1:8" ht="20.25" customHeight="1">
      <c r="A2945" s="228"/>
      <c r="B2945" s="88" t="s">
        <v>420</v>
      </c>
      <c r="C2945" s="9"/>
      <c r="D2945" s="88"/>
      <c r="E2945" s="88"/>
      <c r="F2945" s="226"/>
      <c r="G2945" s="101"/>
      <c r="H2945" s="217"/>
    </row>
    <row r="2946" spans="1:8" ht="20.25" customHeight="1">
      <c r="A2946" s="231"/>
      <c r="B2946" s="18"/>
      <c r="C2946" s="89"/>
      <c r="D2946" s="18"/>
      <c r="E2946" s="53"/>
      <c r="F2946" s="18"/>
      <c r="G2946" s="18"/>
      <c r="H2946" s="210"/>
    </row>
    <row r="2947" spans="1:8" ht="20.25" customHeight="1">
      <c r="A2947" s="225"/>
      <c r="B2947" s="58" t="s">
        <v>601</v>
      </c>
      <c r="C2947" s="58"/>
      <c r="D2947" s="58"/>
      <c r="E2947" s="58"/>
      <c r="F2947" s="226"/>
      <c r="G2947" s="101"/>
      <c r="H2947" s="210"/>
    </row>
    <row r="2948" spans="1:8" ht="20.25" customHeight="1">
      <c r="A2948" s="231"/>
      <c r="B2948" s="18"/>
      <c r="C2948" s="18"/>
      <c r="D2948" s="18"/>
      <c r="E2948" s="53"/>
      <c r="F2948" s="18"/>
      <c r="G2948" s="18"/>
      <c r="H2948" s="210"/>
    </row>
    <row r="2949" spans="1:8" ht="20.25" customHeight="1">
      <c r="A2949" s="225"/>
      <c r="B2949" s="41" t="s">
        <v>1528</v>
      </c>
      <c r="C2949" s="41"/>
      <c r="D2949" s="41"/>
      <c r="E2949" s="41"/>
      <c r="F2949" s="226"/>
      <c r="G2949" s="110"/>
      <c r="H2949" s="233"/>
    </row>
    <row r="2950" spans="1:8" ht="20.25" customHeight="1">
      <c r="A2950" s="234"/>
      <c r="B2950" s="18"/>
      <c r="C2950" s="18"/>
      <c r="D2950" s="18"/>
      <c r="E2950" s="18"/>
      <c r="F2950" s="18"/>
      <c r="G2950" s="18"/>
      <c r="H2950" s="210"/>
    </row>
    <row r="2951" spans="1:8" ht="20.100000000000001" customHeight="1">
      <c r="A2951" s="225"/>
      <c r="B2951" s="41" t="s">
        <v>1529</v>
      </c>
      <c r="C2951" s="41"/>
      <c r="D2951" s="41"/>
      <c r="E2951" s="41"/>
      <c r="F2951" s="41"/>
      <c r="G2951" s="111"/>
      <c r="H2951" s="214"/>
    </row>
    <row r="2952" spans="1:8" ht="20.100000000000001" customHeight="1">
      <c r="A2952" s="225"/>
      <c r="B2952" s="41"/>
      <c r="C2952" s="41"/>
      <c r="D2952" s="41"/>
      <c r="E2952" s="41"/>
      <c r="F2952" s="41"/>
      <c r="G2952" s="111"/>
      <c r="H2952" s="214"/>
    </row>
    <row r="2953" spans="1:8" ht="20.25" customHeight="1">
      <c r="A2953" s="231"/>
      <c r="B2953" s="18"/>
      <c r="C2953" s="18"/>
      <c r="D2953" s="18"/>
      <c r="E2953" s="53"/>
      <c r="F2953" s="18"/>
      <c r="G2953" s="18"/>
      <c r="H2953" s="210"/>
    </row>
    <row r="2954" spans="1:8" ht="20.25" customHeight="1">
      <c r="A2954" s="227" t="s">
        <v>1117</v>
      </c>
      <c r="B2954" s="41" t="s">
        <v>1530</v>
      </c>
      <c r="C2954" s="18"/>
      <c r="D2954" s="18"/>
      <c r="E2954" s="53"/>
      <c r="F2954" s="18"/>
      <c r="G2954" s="18"/>
      <c r="H2954" s="210"/>
    </row>
    <row r="2955" spans="1:8" ht="20.25" customHeight="1">
      <c r="A2955" s="215">
        <v>344</v>
      </c>
      <c r="B2955" s="18" t="s">
        <v>9</v>
      </c>
      <c r="C2955" s="18"/>
      <c r="D2955" s="18"/>
      <c r="E2955" s="53"/>
      <c r="F2955" s="18"/>
      <c r="G2955" s="18"/>
      <c r="H2955" s="210"/>
    </row>
    <row r="2956" spans="1:8" ht="20.25" customHeight="1">
      <c r="A2956" s="216">
        <f t="shared" ref="A2956" si="308">A2955+0.01</f>
        <v>344.01</v>
      </c>
      <c r="B2956" s="88" t="s">
        <v>12</v>
      </c>
      <c r="C2956" s="161">
        <v>408.85</v>
      </c>
      <c r="D2956" s="9" t="s">
        <v>13</v>
      </c>
      <c r="E2956" s="135"/>
      <c r="F2956" s="31"/>
      <c r="G2956" s="31"/>
      <c r="H2956" s="210"/>
    </row>
    <row r="2957" spans="1:8" ht="20.25" customHeight="1">
      <c r="A2957" s="228"/>
      <c r="B2957" s="88" t="s">
        <v>420</v>
      </c>
      <c r="C2957" s="88"/>
      <c r="D2957" s="88"/>
      <c r="E2957" s="88"/>
      <c r="F2957" s="226"/>
      <c r="G2957" s="101"/>
      <c r="H2957" s="217"/>
    </row>
    <row r="2958" spans="1:8" ht="20.25" customHeight="1">
      <c r="A2958" s="215">
        <v>345</v>
      </c>
      <c r="B2958" s="18" t="s">
        <v>14</v>
      </c>
      <c r="C2958" s="161"/>
      <c r="D2958" s="9" t="s">
        <v>15</v>
      </c>
      <c r="E2958" s="135"/>
      <c r="F2958" s="18"/>
      <c r="G2958" s="18"/>
      <c r="H2958" s="210"/>
    </row>
    <row r="2959" spans="1:8" ht="20.25" customHeight="1">
      <c r="A2959" s="216">
        <f t="shared" ref="A2959:A2963" si="309">A2958+0.01</f>
        <v>345.01</v>
      </c>
      <c r="B2959" s="88" t="s">
        <v>16</v>
      </c>
      <c r="C2959" s="161">
        <v>81.77000000000001</v>
      </c>
      <c r="D2959" s="9" t="s">
        <v>17</v>
      </c>
      <c r="E2959" s="135"/>
      <c r="F2959" s="31"/>
      <c r="G2959" s="31"/>
      <c r="H2959" s="210"/>
    </row>
    <row r="2960" spans="1:8" ht="20.25" customHeight="1">
      <c r="A2960" s="216">
        <f t="shared" si="309"/>
        <v>345.02</v>
      </c>
      <c r="B2960" s="88" t="s">
        <v>18</v>
      </c>
      <c r="C2960" s="161">
        <v>138.55049999999997</v>
      </c>
      <c r="D2960" s="9" t="s">
        <v>17</v>
      </c>
      <c r="E2960" s="135"/>
      <c r="F2960" s="31"/>
      <c r="G2960" s="31"/>
      <c r="H2960" s="210"/>
    </row>
    <row r="2961" spans="1:8" ht="20.25" customHeight="1">
      <c r="A2961" s="216">
        <f t="shared" si="309"/>
        <v>345.03</v>
      </c>
      <c r="B2961" s="88" t="s">
        <v>19</v>
      </c>
      <c r="C2961" s="161">
        <v>183.51</v>
      </c>
      <c r="D2961" s="9" t="s">
        <v>17</v>
      </c>
      <c r="E2961" s="135"/>
      <c r="F2961" s="31"/>
      <c r="G2961" s="31"/>
      <c r="H2961" s="210"/>
    </row>
    <row r="2962" spans="1:8" ht="20.25" customHeight="1">
      <c r="A2962" s="216">
        <f t="shared" si="309"/>
        <v>345.03999999999996</v>
      </c>
      <c r="B2962" s="88" t="s">
        <v>20</v>
      </c>
      <c r="C2962" s="161">
        <v>554.20199999999988</v>
      </c>
      <c r="D2962" s="9" t="s">
        <v>17</v>
      </c>
      <c r="E2962" s="135"/>
      <c r="F2962" s="31"/>
      <c r="G2962" s="31"/>
      <c r="H2962" s="210"/>
    </row>
    <row r="2963" spans="1:8" ht="20.25" customHeight="1">
      <c r="A2963" s="216">
        <f t="shared" si="309"/>
        <v>345.04999999999995</v>
      </c>
      <c r="B2963" s="88" t="s">
        <v>21</v>
      </c>
      <c r="C2963" s="161">
        <v>180.11564999999996</v>
      </c>
      <c r="D2963" s="9" t="s">
        <v>17</v>
      </c>
      <c r="E2963" s="135"/>
      <c r="F2963" s="31"/>
      <c r="G2963" s="31"/>
      <c r="H2963" s="210"/>
    </row>
    <row r="2964" spans="1:8" ht="20.25" customHeight="1">
      <c r="A2964" s="228"/>
      <c r="B2964" s="88" t="s">
        <v>420</v>
      </c>
      <c r="C2964" s="88"/>
      <c r="D2964" s="88"/>
      <c r="E2964" s="88"/>
      <c r="F2964" s="226"/>
      <c r="G2964" s="101"/>
      <c r="H2964" s="217"/>
    </row>
    <row r="2965" spans="1:8" ht="20.25" customHeight="1">
      <c r="A2965" s="215">
        <v>346</v>
      </c>
      <c r="B2965" s="18" t="s">
        <v>440</v>
      </c>
      <c r="C2965" s="161"/>
      <c r="D2965" s="9" t="s">
        <v>15</v>
      </c>
      <c r="E2965" s="135"/>
      <c r="F2965" s="18"/>
      <c r="G2965" s="18"/>
      <c r="H2965" s="210"/>
    </row>
    <row r="2966" spans="1:8" ht="20.25" customHeight="1">
      <c r="A2966" s="216">
        <f t="shared" ref="A2966:A2977" si="310">A2965+0.01</f>
        <v>346.01</v>
      </c>
      <c r="B2966" s="88" t="s">
        <v>22</v>
      </c>
      <c r="C2966" s="161">
        <v>2.992</v>
      </c>
      <c r="D2966" s="9" t="s">
        <v>23</v>
      </c>
      <c r="E2966" s="135"/>
      <c r="F2966" s="31"/>
      <c r="G2966" s="31"/>
      <c r="H2966" s="210"/>
    </row>
    <row r="2967" spans="1:8" ht="20.25" customHeight="1">
      <c r="A2967" s="216">
        <f t="shared" si="310"/>
        <v>346.02</v>
      </c>
      <c r="B2967" s="88" t="s">
        <v>760</v>
      </c>
      <c r="C2967" s="161">
        <v>20.8</v>
      </c>
      <c r="D2967" s="9" t="s">
        <v>23</v>
      </c>
      <c r="E2967" s="135"/>
      <c r="F2967" s="31"/>
      <c r="G2967" s="31"/>
      <c r="H2967" s="210"/>
    </row>
    <row r="2968" spans="1:8" ht="20.25" customHeight="1">
      <c r="A2968" s="216">
        <f t="shared" si="310"/>
        <v>346.03</v>
      </c>
      <c r="B2968" s="88" t="s">
        <v>761</v>
      </c>
      <c r="C2968" s="161">
        <v>3.1359999999999997</v>
      </c>
      <c r="D2968" s="9" t="s">
        <v>23</v>
      </c>
      <c r="E2968" s="135"/>
      <c r="F2968" s="31"/>
      <c r="G2968" s="31"/>
      <c r="H2968" s="210"/>
    </row>
    <row r="2969" spans="1:8" ht="20.25" customHeight="1">
      <c r="A2969" s="216">
        <f t="shared" si="310"/>
        <v>346.03999999999996</v>
      </c>
      <c r="B2969" s="88" t="s">
        <v>762</v>
      </c>
      <c r="C2969" s="161">
        <v>8.9760000000000009</v>
      </c>
      <c r="D2969" s="9" t="s">
        <v>23</v>
      </c>
      <c r="E2969" s="135"/>
      <c r="F2969" s="31"/>
      <c r="G2969" s="31"/>
      <c r="H2969" s="210"/>
    </row>
    <row r="2970" spans="1:8" ht="20.25" customHeight="1">
      <c r="A2970" s="216">
        <f t="shared" si="310"/>
        <v>346.04999999999995</v>
      </c>
      <c r="B2970" s="88" t="s">
        <v>763</v>
      </c>
      <c r="C2970" s="161">
        <v>2.4989999999999997</v>
      </c>
      <c r="D2970" s="9" t="s">
        <v>23</v>
      </c>
      <c r="E2970" s="135"/>
      <c r="F2970" s="31"/>
      <c r="G2970" s="31"/>
      <c r="H2970" s="210"/>
    </row>
    <row r="2971" spans="1:8" ht="20.25" customHeight="1">
      <c r="A2971" s="216">
        <f t="shared" si="310"/>
        <v>346.05999999999995</v>
      </c>
      <c r="B2971" s="88" t="s">
        <v>764</v>
      </c>
      <c r="C2971" s="161">
        <v>0.81600000000000006</v>
      </c>
      <c r="D2971" s="9" t="s">
        <v>23</v>
      </c>
      <c r="E2971" s="135"/>
      <c r="F2971" s="31"/>
      <c r="G2971" s="31"/>
      <c r="H2971" s="210"/>
    </row>
    <row r="2972" spans="1:8" ht="20.25" customHeight="1">
      <c r="A2972" s="216">
        <f t="shared" si="310"/>
        <v>346.06999999999994</v>
      </c>
      <c r="B2972" s="88" t="s">
        <v>765</v>
      </c>
      <c r="C2972" s="161">
        <v>15.415199999999999</v>
      </c>
      <c r="D2972" s="9" t="s">
        <v>23</v>
      </c>
      <c r="E2972" s="135"/>
      <c r="F2972" s="31"/>
      <c r="G2972" s="31"/>
      <c r="H2972" s="210"/>
    </row>
    <row r="2973" spans="1:8" ht="20.25" customHeight="1">
      <c r="A2973" s="216">
        <f t="shared" si="310"/>
        <v>346.07999999999993</v>
      </c>
      <c r="B2973" s="88" t="s">
        <v>766</v>
      </c>
      <c r="C2973" s="161">
        <v>20.736000000000004</v>
      </c>
      <c r="D2973" s="9" t="s">
        <v>23</v>
      </c>
      <c r="E2973" s="135"/>
      <c r="F2973" s="31"/>
      <c r="G2973" s="31"/>
      <c r="H2973" s="210"/>
    </row>
    <row r="2974" spans="1:8" ht="20.25" customHeight="1">
      <c r="A2974" s="216">
        <f t="shared" si="310"/>
        <v>346.08999999999992</v>
      </c>
      <c r="B2974" s="38" t="s">
        <v>767</v>
      </c>
      <c r="C2974" s="161">
        <v>31.349999999999998</v>
      </c>
      <c r="D2974" s="9" t="s">
        <v>23</v>
      </c>
      <c r="E2974" s="135"/>
      <c r="F2974" s="31"/>
      <c r="G2974" s="31"/>
      <c r="H2974" s="210"/>
    </row>
    <row r="2975" spans="1:8" ht="20.25" customHeight="1">
      <c r="A2975" s="216">
        <f t="shared" si="310"/>
        <v>346.09999999999991</v>
      </c>
      <c r="B2975" s="38" t="s">
        <v>768</v>
      </c>
      <c r="C2975" s="161">
        <v>17.440499999999997</v>
      </c>
      <c r="D2975" s="9" t="s">
        <v>23</v>
      </c>
      <c r="E2975" s="135"/>
      <c r="F2975" s="31"/>
      <c r="G2975" s="31"/>
      <c r="H2975" s="210"/>
    </row>
    <row r="2976" spans="1:8" ht="20.25" customHeight="1">
      <c r="A2976" s="216">
        <f t="shared" si="310"/>
        <v>346.1099999999999</v>
      </c>
      <c r="B2976" s="38" t="s">
        <v>769</v>
      </c>
      <c r="C2976" s="161">
        <v>0.67400000000000004</v>
      </c>
      <c r="D2976" s="9" t="s">
        <v>23</v>
      </c>
      <c r="E2976" s="135"/>
      <c r="F2976" s="31"/>
      <c r="G2976" s="31"/>
      <c r="H2976" s="210"/>
    </row>
    <row r="2977" spans="1:8" ht="20.25" customHeight="1">
      <c r="A2977" s="216">
        <f t="shared" si="310"/>
        <v>346.11999999999989</v>
      </c>
      <c r="B2977" s="38" t="s">
        <v>770</v>
      </c>
      <c r="C2977" s="161">
        <v>76.790000000000006</v>
      </c>
      <c r="D2977" s="9" t="s">
        <v>23</v>
      </c>
      <c r="E2977" s="135"/>
      <c r="F2977" s="31"/>
      <c r="G2977" s="31"/>
      <c r="H2977" s="210"/>
    </row>
    <row r="2978" spans="1:8" ht="20.25" customHeight="1">
      <c r="A2978" s="228"/>
      <c r="B2978" s="88" t="s">
        <v>420</v>
      </c>
      <c r="C2978" s="88"/>
      <c r="D2978" s="88"/>
      <c r="E2978" s="88"/>
      <c r="F2978" s="226"/>
      <c r="G2978" s="101"/>
      <c r="H2978" s="217"/>
    </row>
    <row r="2979" spans="1:8" ht="20.25" customHeight="1">
      <c r="A2979" s="215">
        <v>347</v>
      </c>
      <c r="B2979" s="18" t="s">
        <v>60</v>
      </c>
      <c r="C2979" s="161"/>
      <c r="D2979" s="9"/>
      <c r="E2979" s="135"/>
      <c r="F2979" s="18"/>
      <c r="G2979" s="18"/>
      <c r="H2979" s="210"/>
    </row>
    <row r="2980" spans="1:8" ht="20.25" customHeight="1">
      <c r="A2980" s="216">
        <f t="shared" ref="A2980:A2982" si="311">A2979+0.01</f>
        <v>347.01</v>
      </c>
      <c r="B2980" s="38" t="s">
        <v>771</v>
      </c>
      <c r="C2980" s="161">
        <v>448.41699999999997</v>
      </c>
      <c r="D2980" s="9" t="s">
        <v>61</v>
      </c>
      <c r="E2980" s="135"/>
      <c r="F2980" s="31"/>
      <c r="G2980" s="31"/>
      <c r="H2980" s="210"/>
    </row>
    <row r="2981" spans="1:8" ht="20.25" customHeight="1">
      <c r="A2981" s="216">
        <f t="shared" si="311"/>
        <v>347.02</v>
      </c>
      <c r="B2981" s="38" t="s">
        <v>772</v>
      </c>
      <c r="C2981" s="161">
        <v>26.3444</v>
      </c>
      <c r="D2981" s="9" t="s">
        <v>61</v>
      </c>
      <c r="E2981" s="135"/>
      <c r="F2981" s="31"/>
      <c r="G2981" s="31"/>
      <c r="H2981" s="210"/>
    </row>
    <row r="2982" spans="1:8" ht="20.25" customHeight="1">
      <c r="A2982" s="216">
        <f t="shared" si="311"/>
        <v>347.03</v>
      </c>
      <c r="B2982" s="88" t="s">
        <v>773</v>
      </c>
      <c r="C2982" s="161">
        <v>21.130000000000003</v>
      </c>
      <c r="D2982" s="9" t="s">
        <v>61</v>
      </c>
      <c r="E2982" s="135"/>
      <c r="F2982" s="31"/>
      <c r="G2982" s="31"/>
      <c r="H2982" s="210"/>
    </row>
    <row r="2983" spans="1:8" ht="20.25" customHeight="1">
      <c r="A2983" s="228"/>
      <c r="B2983" s="88" t="s">
        <v>420</v>
      </c>
      <c r="C2983" s="88"/>
      <c r="D2983" s="88"/>
      <c r="E2983" s="88"/>
      <c r="F2983" s="226"/>
      <c r="G2983" s="101"/>
      <c r="H2983" s="217"/>
    </row>
    <row r="2984" spans="1:8" ht="20.25" customHeight="1">
      <c r="A2984" s="215">
        <v>348</v>
      </c>
      <c r="B2984" s="18" t="s">
        <v>469</v>
      </c>
      <c r="C2984" s="161"/>
      <c r="D2984" s="9"/>
      <c r="E2984" s="135"/>
      <c r="F2984" s="18"/>
      <c r="G2984" s="18"/>
      <c r="H2984" s="210"/>
    </row>
    <row r="2985" spans="1:8" ht="20.25" customHeight="1">
      <c r="A2985" s="216">
        <f t="shared" ref="A2985:A2989" si="312">A2984+0.01</f>
        <v>348.01</v>
      </c>
      <c r="B2985" s="88" t="s">
        <v>63</v>
      </c>
      <c r="C2985" s="161">
        <v>602.96999999999991</v>
      </c>
      <c r="D2985" s="9" t="s">
        <v>61</v>
      </c>
      <c r="E2985" s="135"/>
      <c r="F2985" s="31"/>
      <c r="G2985" s="31"/>
      <c r="H2985" s="210"/>
    </row>
    <row r="2986" spans="1:8" ht="20.25" customHeight="1">
      <c r="A2986" s="216">
        <f t="shared" si="312"/>
        <v>348.02</v>
      </c>
      <c r="B2986" s="88" t="s">
        <v>774</v>
      </c>
      <c r="C2986" s="161">
        <v>599.55250000000012</v>
      </c>
      <c r="D2986" s="9" t="s">
        <v>61</v>
      </c>
      <c r="E2986" s="135"/>
      <c r="F2986" s="31"/>
      <c r="G2986" s="31"/>
      <c r="H2986" s="210"/>
    </row>
    <row r="2987" spans="1:8" ht="20.25" customHeight="1">
      <c r="A2987" s="216">
        <f t="shared" si="312"/>
        <v>348.03</v>
      </c>
      <c r="B2987" s="88" t="s">
        <v>66</v>
      </c>
      <c r="C2987" s="161">
        <v>602.96999999999991</v>
      </c>
      <c r="D2987" s="9" t="s">
        <v>61</v>
      </c>
      <c r="E2987" s="135"/>
      <c r="F2987" s="31"/>
      <c r="G2987" s="31"/>
      <c r="H2987" s="210"/>
    </row>
    <row r="2988" spans="1:8" ht="20.25" customHeight="1">
      <c r="A2988" s="216">
        <f t="shared" si="312"/>
        <v>348.03999999999996</v>
      </c>
      <c r="B2988" s="88" t="s">
        <v>625</v>
      </c>
      <c r="C2988" s="161">
        <v>164.24960000000002</v>
      </c>
      <c r="D2988" s="9" t="s">
        <v>61</v>
      </c>
      <c r="E2988" s="135"/>
      <c r="F2988" s="31"/>
      <c r="G2988" s="31"/>
      <c r="H2988" s="210"/>
    </row>
    <row r="2989" spans="1:8" ht="20.25" customHeight="1">
      <c r="A2989" s="216">
        <f t="shared" si="312"/>
        <v>348.04999999999995</v>
      </c>
      <c r="B2989" s="88" t="s">
        <v>67</v>
      </c>
      <c r="C2989" s="161">
        <v>621.57999999999993</v>
      </c>
      <c r="D2989" s="9" t="s">
        <v>68</v>
      </c>
      <c r="E2989" s="135"/>
      <c r="F2989" s="31"/>
      <c r="G2989" s="31"/>
      <c r="H2989" s="210"/>
    </row>
    <row r="2990" spans="1:8" ht="20.25" customHeight="1">
      <c r="A2990" s="228"/>
      <c r="B2990" s="88" t="s">
        <v>420</v>
      </c>
      <c r="C2990" s="88"/>
      <c r="D2990" s="88"/>
      <c r="E2990" s="88"/>
      <c r="F2990" s="226"/>
      <c r="G2990" s="101"/>
      <c r="H2990" s="217"/>
    </row>
    <row r="2991" spans="1:8" ht="20.25" customHeight="1">
      <c r="A2991" s="215">
        <v>349</v>
      </c>
      <c r="B2991" s="18" t="s">
        <v>470</v>
      </c>
      <c r="C2991" s="161"/>
      <c r="D2991" s="9"/>
      <c r="E2991" s="135"/>
      <c r="F2991" s="18"/>
      <c r="G2991" s="18"/>
      <c r="H2991" s="210"/>
    </row>
    <row r="2992" spans="1:8" ht="20.25" customHeight="1">
      <c r="A2992" s="216">
        <f t="shared" ref="A2992:A2995" si="313">A2991+0.01</f>
        <v>349.01</v>
      </c>
      <c r="B2992" s="88" t="s">
        <v>775</v>
      </c>
      <c r="C2992" s="161">
        <v>36.701999999999998</v>
      </c>
      <c r="D2992" s="9" t="s">
        <v>23</v>
      </c>
      <c r="E2992" s="135"/>
      <c r="F2992" s="31"/>
      <c r="G2992" s="31"/>
      <c r="H2992" s="210"/>
    </row>
    <row r="2993" spans="1:8" ht="20.25" customHeight="1">
      <c r="A2993" s="444">
        <f t="shared" si="313"/>
        <v>349.02</v>
      </c>
      <c r="B2993" s="435" t="s">
        <v>776</v>
      </c>
      <c r="C2993" s="464">
        <v>367.02</v>
      </c>
      <c r="D2993" s="451" t="s">
        <v>61</v>
      </c>
      <c r="E2993" s="135"/>
      <c r="F2993" s="31"/>
      <c r="G2993" s="31"/>
      <c r="H2993" s="210"/>
    </row>
    <row r="2994" spans="1:8" ht="20.25" customHeight="1">
      <c r="A2994" s="444">
        <f t="shared" si="313"/>
        <v>349.03</v>
      </c>
      <c r="B2994" s="435" t="s">
        <v>1531</v>
      </c>
      <c r="C2994" s="464">
        <v>205.2</v>
      </c>
      <c r="D2994" s="451" t="s">
        <v>56</v>
      </c>
      <c r="E2994" s="135"/>
      <c r="F2994" s="31"/>
      <c r="G2994" s="31"/>
      <c r="H2994" s="210"/>
    </row>
    <row r="2995" spans="1:8" ht="20.25" customHeight="1">
      <c r="A2995" s="443">
        <f t="shared" si="313"/>
        <v>349.03999999999996</v>
      </c>
      <c r="B2995" s="424" t="s">
        <v>777</v>
      </c>
      <c r="C2995" s="471">
        <v>367.02</v>
      </c>
      <c r="D2995" s="452" t="s">
        <v>11</v>
      </c>
      <c r="E2995" s="135"/>
      <c r="F2995" s="31"/>
      <c r="G2995" s="31"/>
      <c r="H2995" s="210"/>
    </row>
    <row r="2996" spans="1:8" ht="20.25" customHeight="1">
      <c r="A2996" s="228"/>
      <c r="B2996" s="88" t="s">
        <v>420</v>
      </c>
      <c r="C2996" s="88"/>
      <c r="D2996" s="88"/>
      <c r="E2996" s="88"/>
      <c r="F2996" s="226"/>
      <c r="G2996" s="101"/>
      <c r="H2996" s="217"/>
    </row>
    <row r="2997" spans="1:8" ht="20.25" customHeight="1">
      <c r="A2997" s="215">
        <v>350</v>
      </c>
      <c r="B2997" s="18" t="s">
        <v>1146</v>
      </c>
      <c r="C2997" s="161"/>
      <c r="D2997" s="9"/>
      <c r="E2997" s="135"/>
      <c r="F2997" s="18"/>
      <c r="G2997" s="18"/>
      <c r="H2997" s="210"/>
    </row>
    <row r="2998" spans="1:8" ht="30">
      <c r="A2998" s="216">
        <f t="shared" ref="A2998:A2999" si="314">A2997+0.01</f>
        <v>350.01</v>
      </c>
      <c r="B2998" s="38" t="s">
        <v>1147</v>
      </c>
      <c r="C2998" s="161">
        <v>16.72</v>
      </c>
      <c r="D2998" s="9" t="s">
        <v>61</v>
      </c>
      <c r="E2998" s="135"/>
      <c r="F2998" s="31"/>
      <c r="G2998" s="31"/>
      <c r="H2998" s="210"/>
    </row>
    <row r="2999" spans="1:8" ht="20.25" customHeight="1">
      <c r="A2999" s="216">
        <f t="shared" si="314"/>
        <v>350.02</v>
      </c>
      <c r="B2999" s="38" t="s">
        <v>778</v>
      </c>
      <c r="C2999" s="161">
        <v>79.875999999999991</v>
      </c>
      <c r="D2999" s="9" t="s">
        <v>61</v>
      </c>
      <c r="E2999" s="135"/>
      <c r="F2999" s="31"/>
      <c r="G2999" s="31"/>
      <c r="H2999" s="210"/>
    </row>
    <row r="3000" spans="1:8" ht="20.25" customHeight="1">
      <c r="A3000" s="228"/>
      <c r="B3000" s="88" t="s">
        <v>420</v>
      </c>
      <c r="C3000" s="88"/>
      <c r="D3000" s="88"/>
      <c r="E3000" s="88"/>
      <c r="F3000" s="226"/>
      <c r="G3000" s="101"/>
      <c r="H3000" s="217"/>
    </row>
    <row r="3001" spans="1:8" ht="20.25" customHeight="1">
      <c r="A3001" s="215">
        <v>351</v>
      </c>
      <c r="B3001" s="18" t="s">
        <v>76</v>
      </c>
      <c r="C3001" s="161"/>
      <c r="D3001" s="9"/>
      <c r="E3001" s="135"/>
      <c r="F3001" s="18"/>
      <c r="G3001" s="18"/>
      <c r="H3001" s="210"/>
    </row>
    <row r="3002" spans="1:8" ht="20.25" customHeight="1">
      <c r="A3002" s="216">
        <f t="shared" ref="A3002:A3003" si="315">A3001+0.01</f>
        <v>351.01</v>
      </c>
      <c r="B3002" s="88" t="s">
        <v>779</v>
      </c>
      <c r="C3002" s="161">
        <v>2</v>
      </c>
      <c r="D3002" s="9" t="s">
        <v>608</v>
      </c>
      <c r="E3002" s="135"/>
      <c r="F3002" s="31"/>
      <c r="G3002" s="31"/>
      <c r="H3002" s="210"/>
    </row>
    <row r="3003" spans="1:8" ht="20.25" customHeight="1">
      <c r="A3003" s="216">
        <f t="shared" si="315"/>
        <v>351.02</v>
      </c>
      <c r="B3003" s="88" t="s">
        <v>780</v>
      </c>
      <c r="C3003" s="161">
        <v>2</v>
      </c>
      <c r="D3003" s="9" t="s">
        <v>608</v>
      </c>
      <c r="E3003" s="135"/>
      <c r="F3003" s="31"/>
      <c r="G3003" s="31"/>
      <c r="H3003" s="210"/>
    </row>
    <row r="3004" spans="1:8" ht="20.25" customHeight="1">
      <c r="A3004" s="228"/>
      <c r="B3004" s="88" t="s">
        <v>420</v>
      </c>
      <c r="C3004" s="88"/>
      <c r="D3004" s="88"/>
      <c r="E3004" s="88"/>
      <c r="F3004" s="226"/>
      <c r="G3004" s="101"/>
      <c r="H3004" s="217"/>
    </row>
    <row r="3005" spans="1:8" ht="20.25" customHeight="1">
      <c r="A3005" s="215">
        <v>352</v>
      </c>
      <c r="B3005" s="18" t="s">
        <v>78</v>
      </c>
      <c r="C3005" s="161"/>
      <c r="D3005" s="9"/>
      <c r="E3005" s="135"/>
      <c r="F3005" s="18"/>
      <c r="G3005" s="18"/>
      <c r="H3005" s="210"/>
    </row>
    <row r="3006" spans="1:8" ht="20.25" customHeight="1">
      <c r="A3006" s="444">
        <f t="shared" ref="A3006" si="316">A3005+0.01</f>
        <v>352.01</v>
      </c>
      <c r="B3006" s="432" t="s">
        <v>79</v>
      </c>
      <c r="C3006" s="464">
        <v>12.06</v>
      </c>
      <c r="D3006" s="451" t="s">
        <v>61</v>
      </c>
      <c r="E3006" s="135"/>
      <c r="F3006" s="31"/>
      <c r="G3006" s="31"/>
      <c r="H3006" s="210"/>
    </row>
    <row r="3007" spans="1:8" ht="20.25" customHeight="1">
      <c r="A3007" s="228"/>
      <c r="B3007" s="88" t="s">
        <v>420</v>
      </c>
      <c r="C3007" s="88"/>
      <c r="D3007" s="88"/>
      <c r="E3007" s="88"/>
      <c r="F3007" s="226"/>
      <c r="G3007" s="101"/>
      <c r="H3007" s="217"/>
    </row>
    <row r="3008" spans="1:8" ht="20.25" customHeight="1">
      <c r="A3008" s="215">
        <v>353</v>
      </c>
      <c r="B3008" s="18" t="s">
        <v>82</v>
      </c>
      <c r="C3008" s="161"/>
      <c r="D3008" s="9"/>
      <c r="E3008" s="135"/>
      <c r="F3008" s="18"/>
      <c r="G3008" s="18"/>
      <c r="H3008" s="210"/>
    </row>
    <row r="3009" spans="1:8" ht="20.25" customHeight="1">
      <c r="A3009" s="216">
        <f t="shared" ref="A3009:A3012" si="317">A3008+0.01</f>
        <v>353.01</v>
      </c>
      <c r="B3009" s="88" t="s">
        <v>83</v>
      </c>
      <c r="C3009" s="161">
        <v>1202.5225</v>
      </c>
      <c r="D3009" s="9" t="s">
        <v>11</v>
      </c>
      <c r="E3009" s="135"/>
      <c r="F3009" s="31"/>
      <c r="G3009" s="31"/>
      <c r="H3009" s="210"/>
    </row>
    <row r="3010" spans="1:8" ht="20.25" customHeight="1">
      <c r="A3010" s="444">
        <f t="shared" si="317"/>
        <v>353.02</v>
      </c>
      <c r="B3010" s="432" t="s">
        <v>781</v>
      </c>
      <c r="C3010" s="464">
        <v>874.02330000000006</v>
      </c>
      <c r="D3010" s="451" t="s">
        <v>11</v>
      </c>
      <c r="E3010" s="135"/>
      <c r="F3010" s="31"/>
      <c r="G3010" s="31"/>
      <c r="H3010" s="210"/>
    </row>
    <row r="3011" spans="1:8" ht="20.25" customHeight="1">
      <c r="A3011" s="216">
        <f t="shared" si="317"/>
        <v>353.03</v>
      </c>
      <c r="B3011" s="88" t="s">
        <v>782</v>
      </c>
      <c r="C3011" s="161">
        <v>328.49920000000003</v>
      </c>
      <c r="D3011" s="9" t="s">
        <v>11</v>
      </c>
      <c r="E3011" s="135"/>
      <c r="F3011" s="31"/>
      <c r="G3011" s="31"/>
      <c r="H3011" s="210"/>
    </row>
    <row r="3012" spans="1:8" ht="20.25" customHeight="1">
      <c r="A3012" s="216">
        <f t="shared" si="317"/>
        <v>353.03999999999996</v>
      </c>
      <c r="B3012" s="88" t="s">
        <v>86</v>
      </c>
      <c r="C3012" s="161">
        <v>193.19199999999998</v>
      </c>
      <c r="D3012" s="9" t="s">
        <v>11</v>
      </c>
      <c r="E3012" s="135"/>
      <c r="F3012" s="31"/>
      <c r="G3012" s="31"/>
      <c r="H3012" s="210"/>
    </row>
    <row r="3013" spans="1:8" ht="20.25" customHeight="1">
      <c r="A3013" s="228"/>
      <c r="B3013" s="88" t="s">
        <v>420</v>
      </c>
      <c r="C3013" s="88"/>
      <c r="D3013" s="88"/>
      <c r="E3013" s="88"/>
      <c r="F3013" s="226"/>
      <c r="G3013" s="101"/>
      <c r="H3013" s="217"/>
    </row>
    <row r="3014" spans="1:8" ht="20.25" customHeight="1">
      <c r="A3014" s="215">
        <v>354</v>
      </c>
      <c r="B3014" s="18" t="s">
        <v>87</v>
      </c>
      <c r="C3014" s="161"/>
      <c r="D3014" s="9"/>
      <c r="E3014" s="135"/>
      <c r="F3014" s="18"/>
      <c r="G3014" s="18"/>
      <c r="H3014" s="210"/>
    </row>
    <row r="3015" spans="1:8" ht="20.25" customHeight="1">
      <c r="A3015" s="216">
        <f t="shared" ref="A3015:A3018" si="318">A3014+0.01</f>
        <v>354.01</v>
      </c>
      <c r="B3015" s="88" t="s">
        <v>783</v>
      </c>
      <c r="C3015" s="161">
        <v>2</v>
      </c>
      <c r="D3015" s="9" t="s">
        <v>91</v>
      </c>
      <c r="E3015" s="135"/>
      <c r="F3015" s="31"/>
      <c r="G3015" s="31"/>
      <c r="H3015" s="210"/>
    </row>
    <row r="3016" spans="1:8" ht="20.25" customHeight="1">
      <c r="A3016" s="216">
        <f t="shared" si="318"/>
        <v>354.02</v>
      </c>
      <c r="B3016" s="88" t="s">
        <v>92</v>
      </c>
      <c r="C3016" s="161">
        <v>62.68</v>
      </c>
      <c r="D3016" s="9" t="s">
        <v>11</v>
      </c>
      <c r="E3016" s="135"/>
      <c r="F3016" s="31"/>
      <c r="G3016" s="31"/>
      <c r="H3016" s="210"/>
    </row>
    <row r="3017" spans="1:8" ht="20.25" customHeight="1">
      <c r="A3017" s="216">
        <f t="shared" si="318"/>
        <v>354.03</v>
      </c>
      <c r="B3017" s="38" t="s">
        <v>784</v>
      </c>
      <c r="C3017" s="161">
        <v>1</v>
      </c>
      <c r="D3017" s="9" t="s">
        <v>103</v>
      </c>
      <c r="E3017" s="135"/>
      <c r="F3017" s="31"/>
      <c r="G3017" s="31"/>
      <c r="H3017" s="210"/>
    </row>
    <row r="3018" spans="1:8" ht="20.25" customHeight="1">
      <c r="A3018" s="216">
        <f t="shared" si="318"/>
        <v>354.03999999999996</v>
      </c>
      <c r="B3018" s="88" t="s">
        <v>785</v>
      </c>
      <c r="C3018" s="161">
        <v>1.9249999999999998</v>
      </c>
      <c r="D3018" s="9" t="s">
        <v>38</v>
      </c>
      <c r="E3018" s="135"/>
      <c r="F3018" s="31"/>
      <c r="G3018" s="31"/>
      <c r="H3018" s="210"/>
    </row>
    <row r="3019" spans="1:8" ht="20.25" customHeight="1">
      <c r="A3019" s="228"/>
      <c r="B3019" s="88" t="s">
        <v>420</v>
      </c>
      <c r="C3019" s="88"/>
      <c r="D3019" s="88"/>
      <c r="E3019" s="88"/>
      <c r="F3019" s="226"/>
      <c r="G3019" s="101"/>
      <c r="H3019" s="217"/>
    </row>
    <row r="3020" spans="1:8" ht="20.25" customHeight="1">
      <c r="A3020" s="215">
        <v>355</v>
      </c>
      <c r="B3020" s="18" t="s">
        <v>1496</v>
      </c>
      <c r="C3020" s="161"/>
      <c r="D3020" s="9" t="s">
        <v>15</v>
      </c>
      <c r="E3020" s="135"/>
      <c r="F3020" s="18"/>
      <c r="G3020" s="18"/>
      <c r="H3020" s="210"/>
    </row>
    <row r="3021" spans="1:8" ht="20.25" customHeight="1">
      <c r="A3021" s="216">
        <f t="shared" ref="A3021:A3023" si="319">A3020+0.01</f>
        <v>355.01</v>
      </c>
      <c r="B3021" s="88" t="s">
        <v>105</v>
      </c>
      <c r="C3021" s="161">
        <v>368.79999999999995</v>
      </c>
      <c r="D3021" s="9" t="s">
        <v>11</v>
      </c>
      <c r="E3021" s="135"/>
      <c r="F3021" s="31"/>
      <c r="G3021" s="31"/>
      <c r="H3021" s="210"/>
    </row>
    <row r="3022" spans="1:8" ht="20.25" customHeight="1">
      <c r="A3022" s="216">
        <f t="shared" si="319"/>
        <v>355.02</v>
      </c>
      <c r="B3022" s="88" t="s">
        <v>106</v>
      </c>
      <c r="C3022" s="161">
        <v>121.38999999999999</v>
      </c>
      <c r="D3022" s="9" t="s">
        <v>68</v>
      </c>
      <c r="E3022" s="135"/>
      <c r="F3022" s="31"/>
      <c r="G3022" s="31"/>
      <c r="H3022" s="210"/>
    </row>
    <row r="3023" spans="1:8" ht="30">
      <c r="A3023" s="216">
        <f t="shared" si="319"/>
        <v>355.03</v>
      </c>
      <c r="B3023" s="38" t="s">
        <v>107</v>
      </c>
      <c r="C3023" s="161">
        <v>489.55899999999997</v>
      </c>
      <c r="D3023" s="9" t="s">
        <v>11</v>
      </c>
      <c r="E3023" s="135"/>
      <c r="F3023" s="31"/>
      <c r="G3023" s="31"/>
      <c r="H3023" s="210"/>
    </row>
    <row r="3024" spans="1:8" ht="20.25" customHeight="1">
      <c r="A3024" s="228"/>
      <c r="B3024" s="88" t="s">
        <v>420</v>
      </c>
      <c r="C3024" s="88"/>
      <c r="D3024" s="88"/>
      <c r="E3024" s="88"/>
      <c r="F3024" s="226"/>
      <c r="G3024" s="101"/>
      <c r="H3024" s="217"/>
    </row>
    <row r="3025" spans="1:8" ht="20.25" customHeight="1">
      <c r="A3025" s="229"/>
      <c r="B3025" s="133"/>
      <c r="C3025" s="133"/>
      <c r="D3025" s="133"/>
      <c r="E3025" s="133"/>
      <c r="F3025" s="101"/>
      <c r="G3025" s="101"/>
      <c r="H3025" s="217"/>
    </row>
    <row r="3026" spans="1:8" ht="20.25" customHeight="1">
      <c r="A3026" s="225"/>
      <c r="B3026" s="58" t="s">
        <v>794</v>
      </c>
      <c r="C3026" s="58"/>
      <c r="D3026" s="58"/>
      <c r="E3026" s="58"/>
      <c r="F3026" s="226"/>
      <c r="G3026" s="101"/>
      <c r="H3026" s="210"/>
    </row>
    <row r="3027" spans="1:8" ht="20.25" customHeight="1">
      <c r="A3027" s="225"/>
      <c r="B3027" s="58"/>
      <c r="C3027" s="58"/>
      <c r="D3027" s="58"/>
      <c r="E3027" s="58"/>
      <c r="F3027" s="226"/>
      <c r="G3027" s="101"/>
      <c r="H3027" s="210"/>
    </row>
    <row r="3028" spans="1:8" ht="20.25" customHeight="1">
      <c r="A3028" s="215">
        <v>356</v>
      </c>
      <c r="B3028" s="18" t="s">
        <v>607</v>
      </c>
      <c r="C3028" s="161"/>
      <c r="D3028" s="9"/>
      <c r="E3028" s="135"/>
      <c r="F3028" s="18"/>
      <c r="G3028" s="18"/>
      <c r="H3028" s="210"/>
    </row>
    <row r="3029" spans="1:8" ht="45.75">
      <c r="A3029" s="216">
        <f t="shared" ref="A3029:A3043" si="320">A3028+0.01</f>
        <v>356.01</v>
      </c>
      <c r="B3029" s="38" t="s">
        <v>940</v>
      </c>
      <c r="C3029" s="161">
        <v>4</v>
      </c>
      <c r="D3029" s="9" t="s">
        <v>229</v>
      </c>
      <c r="E3029" s="135"/>
      <c r="F3029" s="31"/>
      <c r="G3029" s="31"/>
      <c r="H3029" s="210"/>
    </row>
    <row r="3030" spans="1:8" ht="45.75">
      <c r="A3030" s="216">
        <f t="shared" si="320"/>
        <v>356.02</v>
      </c>
      <c r="B3030" s="38" t="s">
        <v>1521</v>
      </c>
      <c r="C3030" s="161">
        <v>2</v>
      </c>
      <c r="D3030" s="9" t="s">
        <v>229</v>
      </c>
      <c r="E3030" s="135"/>
      <c r="F3030" s="31"/>
      <c r="G3030" s="31"/>
      <c r="H3030" s="210"/>
    </row>
    <row r="3031" spans="1:8" ht="30.75">
      <c r="A3031" s="216">
        <f t="shared" si="320"/>
        <v>356.03</v>
      </c>
      <c r="B3031" s="38" t="s">
        <v>1522</v>
      </c>
      <c r="C3031" s="161">
        <v>2</v>
      </c>
      <c r="D3031" s="9" t="s">
        <v>229</v>
      </c>
      <c r="E3031" s="135"/>
      <c r="F3031" s="31"/>
      <c r="G3031" s="31"/>
      <c r="H3031" s="210"/>
    </row>
    <row r="3032" spans="1:8" ht="45.75">
      <c r="A3032" s="216">
        <f t="shared" si="320"/>
        <v>356.03999999999996</v>
      </c>
      <c r="B3032" s="38" t="s">
        <v>1523</v>
      </c>
      <c r="C3032" s="161">
        <v>1</v>
      </c>
      <c r="D3032" s="9" t="s">
        <v>229</v>
      </c>
      <c r="E3032" s="135"/>
      <c r="F3032" s="31"/>
      <c r="G3032" s="31"/>
      <c r="H3032" s="210"/>
    </row>
    <row r="3033" spans="1:8" ht="30.75">
      <c r="A3033" s="216">
        <f t="shared" si="320"/>
        <v>356.04999999999995</v>
      </c>
      <c r="B3033" s="38" t="s">
        <v>958</v>
      </c>
      <c r="C3033" s="161">
        <v>1</v>
      </c>
      <c r="D3033" s="9" t="s">
        <v>229</v>
      </c>
      <c r="E3033" s="135"/>
      <c r="F3033" s="31"/>
      <c r="G3033" s="31"/>
      <c r="H3033" s="210"/>
    </row>
    <row r="3034" spans="1:8" ht="45.75">
      <c r="A3034" s="216">
        <f t="shared" si="320"/>
        <v>356.05999999999995</v>
      </c>
      <c r="B3034" s="38" t="s">
        <v>959</v>
      </c>
      <c r="C3034" s="161">
        <v>1</v>
      </c>
      <c r="D3034" s="9" t="s">
        <v>229</v>
      </c>
      <c r="E3034" s="135"/>
      <c r="F3034" s="31"/>
      <c r="G3034" s="31"/>
      <c r="H3034" s="210"/>
    </row>
    <row r="3035" spans="1:8" ht="45.75">
      <c r="A3035" s="216">
        <f t="shared" si="320"/>
        <v>356.06999999999994</v>
      </c>
      <c r="B3035" s="38" t="s">
        <v>955</v>
      </c>
      <c r="C3035" s="161">
        <v>3</v>
      </c>
      <c r="D3035" s="9" t="s">
        <v>229</v>
      </c>
      <c r="E3035" s="135"/>
      <c r="F3035" s="31"/>
      <c r="G3035" s="31"/>
      <c r="H3035" s="210"/>
    </row>
    <row r="3036" spans="1:8" ht="45.75">
      <c r="A3036" s="216">
        <f t="shared" si="320"/>
        <v>356.07999999999993</v>
      </c>
      <c r="B3036" s="38" t="s">
        <v>944</v>
      </c>
      <c r="C3036" s="161">
        <v>2</v>
      </c>
      <c r="D3036" s="9" t="s">
        <v>229</v>
      </c>
      <c r="E3036" s="135"/>
      <c r="F3036" s="31"/>
      <c r="G3036" s="31"/>
      <c r="H3036" s="210"/>
    </row>
    <row r="3037" spans="1:8" ht="45.75">
      <c r="A3037" s="216">
        <f t="shared" si="320"/>
        <v>356.08999999999992</v>
      </c>
      <c r="B3037" s="38" t="s">
        <v>946</v>
      </c>
      <c r="C3037" s="161">
        <v>4</v>
      </c>
      <c r="D3037" s="9" t="s">
        <v>229</v>
      </c>
      <c r="E3037" s="135"/>
      <c r="F3037" s="31"/>
      <c r="G3037" s="31"/>
      <c r="H3037" s="210"/>
    </row>
    <row r="3038" spans="1:8" ht="45.75">
      <c r="A3038" s="216">
        <f t="shared" si="320"/>
        <v>356.09999999999991</v>
      </c>
      <c r="B3038" s="38" t="s">
        <v>961</v>
      </c>
      <c r="C3038" s="161">
        <v>3</v>
      </c>
      <c r="D3038" s="9" t="s">
        <v>229</v>
      </c>
      <c r="E3038" s="135"/>
      <c r="F3038" s="31"/>
      <c r="G3038" s="31"/>
      <c r="H3038" s="210"/>
    </row>
    <row r="3039" spans="1:8" ht="45.75">
      <c r="A3039" s="216">
        <f t="shared" si="320"/>
        <v>356.1099999999999</v>
      </c>
      <c r="B3039" s="38" t="s">
        <v>960</v>
      </c>
      <c r="C3039" s="161">
        <v>2</v>
      </c>
      <c r="D3039" s="9" t="s">
        <v>229</v>
      </c>
      <c r="E3039" s="135"/>
      <c r="F3039" s="31"/>
      <c r="G3039" s="31"/>
      <c r="H3039" s="210"/>
    </row>
    <row r="3040" spans="1:8" ht="20.25" customHeight="1">
      <c r="A3040" s="216">
        <f t="shared" si="320"/>
        <v>356.11999999999989</v>
      </c>
      <c r="B3040" s="38" t="s">
        <v>962</v>
      </c>
      <c r="C3040" s="161">
        <v>1</v>
      </c>
      <c r="D3040" s="9" t="s">
        <v>229</v>
      </c>
      <c r="E3040" s="135"/>
      <c r="F3040" s="31"/>
      <c r="G3040" s="31"/>
      <c r="H3040" s="210"/>
    </row>
    <row r="3041" spans="1:8" ht="20.25" customHeight="1">
      <c r="A3041" s="216">
        <f t="shared" si="320"/>
        <v>356.12999999999988</v>
      </c>
      <c r="B3041" s="38" t="s">
        <v>963</v>
      </c>
      <c r="C3041" s="161">
        <v>1</v>
      </c>
      <c r="D3041" s="9" t="s">
        <v>229</v>
      </c>
      <c r="E3041" s="135"/>
      <c r="F3041" s="31"/>
      <c r="G3041" s="31"/>
      <c r="H3041" s="210"/>
    </row>
    <row r="3042" spans="1:8" ht="20.25" customHeight="1">
      <c r="A3042" s="216">
        <f t="shared" si="320"/>
        <v>356.13999999999987</v>
      </c>
      <c r="B3042" s="38" t="s">
        <v>788</v>
      </c>
      <c r="C3042" s="161">
        <v>2</v>
      </c>
      <c r="D3042" s="9" t="s">
        <v>231</v>
      </c>
      <c r="E3042" s="135"/>
      <c r="F3042" s="31"/>
      <c r="G3042" s="31"/>
      <c r="H3042" s="210"/>
    </row>
    <row r="3043" spans="1:8" ht="20.25" customHeight="1">
      <c r="A3043" s="216">
        <f t="shared" si="320"/>
        <v>356.14999999999986</v>
      </c>
      <c r="B3043" s="38" t="s">
        <v>789</v>
      </c>
      <c r="C3043" s="161">
        <v>2</v>
      </c>
      <c r="D3043" s="9" t="s">
        <v>231</v>
      </c>
      <c r="E3043" s="135"/>
      <c r="F3043" s="31"/>
      <c r="G3043" s="31"/>
      <c r="H3043" s="210"/>
    </row>
    <row r="3044" spans="1:8" ht="20.25" customHeight="1">
      <c r="A3044" s="225"/>
      <c r="B3044" s="18" t="s">
        <v>795</v>
      </c>
      <c r="C3044" s="18"/>
      <c r="D3044" s="18"/>
      <c r="E3044" s="18"/>
      <c r="F3044" s="226"/>
      <c r="G3044" s="101"/>
      <c r="H3044" s="217"/>
    </row>
    <row r="3045" spans="1:8" ht="20.25" customHeight="1">
      <c r="A3045" s="225"/>
      <c r="B3045" s="18"/>
      <c r="C3045" s="18"/>
      <c r="D3045" s="18"/>
      <c r="E3045" s="18"/>
      <c r="F3045" s="226"/>
      <c r="G3045" s="101"/>
      <c r="H3045" s="217"/>
    </row>
    <row r="3046" spans="1:8" ht="20.25" customHeight="1">
      <c r="A3046" s="215">
        <v>357</v>
      </c>
      <c r="B3046" s="18" t="s">
        <v>1532</v>
      </c>
      <c r="C3046" s="161"/>
      <c r="D3046" s="9"/>
      <c r="E3046" s="135"/>
      <c r="F3046" s="18"/>
      <c r="G3046" s="18"/>
      <c r="H3046" s="210"/>
    </row>
    <row r="3047" spans="1:8" ht="60.75">
      <c r="A3047" s="216">
        <f t="shared" ref="A3047:A3066" si="321">A3046+0.01</f>
        <v>357.01</v>
      </c>
      <c r="B3047" s="38" t="s">
        <v>1533</v>
      </c>
      <c r="C3047" s="161">
        <v>1</v>
      </c>
      <c r="D3047" s="9" t="s">
        <v>229</v>
      </c>
      <c r="E3047" s="135"/>
      <c r="F3047" s="31"/>
      <c r="G3047" s="31"/>
      <c r="H3047" s="210"/>
    </row>
    <row r="3048" spans="1:8" ht="60">
      <c r="A3048" s="216">
        <f t="shared" si="321"/>
        <v>357.02</v>
      </c>
      <c r="B3048" s="7" t="s">
        <v>1534</v>
      </c>
      <c r="C3048" s="161">
        <v>784</v>
      </c>
      <c r="D3048" s="9" t="s">
        <v>366</v>
      </c>
      <c r="E3048" s="135"/>
      <c r="F3048" s="31"/>
      <c r="G3048" s="31"/>
      <c r="H3048" s="210"/>
    </row>
    <row r="3049" spans="1:8" ht="20.25" customHeight="1">
      <c r="A3049" s="216">
        <f t="shared" si="321"/>
        <v>357.03</v>
      </c>
      <c r="B3049" s="38" t="s">
        <v>354</v>
      </c>
      <c r="C3049" s="161">
        <v>2</v>
      </c>
      <c r="D3049" s="9" t="s">
        <v>229</v>
      </c>
      <c r="E3049" s="135"/>
      <c r="F3049" s="31"/>
      <c r="G3049" s="31"/>
      <c r="H3049" s="210"/>
    </row>
    <row r="3050" spans="1:8" ht="20.25" customHeight="1">
      <c r="A3050" s="216">
        <f t="shared" si="321"/>
        <v>357.03999999999996</v>
      </c>
      <c r="B3050" s="38" t="s">
        <v>356</v>
      </c>
      <c r="C3050" s="161">
        <v>43</v>
      </c>
      <c r="D3050" s="9" t="s">
        <v>229</v>
      </c>
      <c r="E3050" s="135"/>
      <c r="F3050" s="31"/>
      <c r="G3050" s="31"/>
      <c r="H3050" s="210"/>
    </row>
    <row r="3051" spans="1:8" ht="20.25" customHeight="1">
      <c r="A3051" s="216">
        <f t="shared" si="321"/>
        <v>357.04999999999995</v>
      </c>
      <c r="B3051" s="38" t="s">
        <v>357</v>
      </c>
      <c r="C3051" s="161">
        <v>14</v>
      </c>
      <c r="D3051" s="9" t="s">
        <v>229</v>
      </c>
      <c r="E3051" s="135"/>
      <c r="F3051" s="31"/>
      <c r="G3051" s="31"/>
      <c r="H3051" s="210"/>
    </row>
    <row r="3052" spans="1:8" ht="20.25" customHeight="1">
      <c r="A3052" s="216">
        <f t="shared" si="321"/>
        <v>357.05999999999995</v>
      </c>
      <c r="B3052" s="38" t="s">
        <v>358</v>
      </c>
      <c r="C3052" s="161">
        <v>14</v>
      </c>
      <c r="D3052" s="9" t="s">
        <v>229</v>
      </c>
      <c r="E3052" s="135"/>
      <c r="F3052" s="31"/>
      <c r="G3052" s="31"/>
      <c r="H3052" s="210"/>
    </row>
    <row r="3053" spans="1:8" ht="20.25" customHeight="1">
      <c r="A3053" s="216">
        <f t="shared" si="321"/>
        <v>357.06999999999994</v>
      </c>
      <c r="B3053" s="38" t="s">
        <v>790</v>
      </c>
      <c r="C3053" s="161">
        <v>12</v>
      </c>
      <c r="D3053" s="9" t="s">
        <v>229</v>
      </c>
      <c r="E3053" s="135"/>
      <c r="F3053" s="31"/>
      <c r="G3053" s="31"/>
      <c r="H3053" s="210"/>
    </row>
    <row r="3054" spans="1:8" ht="20.25" customHeight="1">
      <c r="A3054" s="216">
        <f t="shared" si="321"/>
        <v>357.07999999999993</v>
      </c>
      <c r="B3054" s="38" t="s">
        <v>791</v>
      </c>
      <c r="C3054" s="161">
        <v>12</v>
      </c>
      <c r="D3054" s="9" t="s">
        <v>229</v>
      </c>
      <c r="E3054" s="135"/>
      <c r="F3054" s="31"/>
      <c r="G3054" s="31"/>
      <c r="H3054" s="210"/>
    </row>
    <row r="3055" spans="1:8" ht="20.25" customHeight="1">
      <c r="A3055" s="216">
        <f t="shared" si="321"/>
        <v>357.08999999999992</v>
      </c>
      <c r="B3055" s="38" t="s">
        <v>575</v>
      </c>
      <c r="C3055" s="161">
        <v>3</v>
      </c>
      <c r="D3055" s="9" t="s">
        <v>229</v>
      </c>
      <c r="E3055" s="135"/>
      <c r="F3055" s="31"/>
      <c r="G3055" s="31"/>
      <c r="H3055" s="210"/>
    </row>
    <row r="3056" spans="1:8" ht="20.25" customHeight="1">
      <c r="A3056" s="216">
        <f t="shared" si="321"/>
        <v>357.09999999999991</v>
      </c>
      <c r="B3056" s="38" t="s">
        <v>792</v>
      </c>
      <c r="C3056" s="161">
        <v>2</v>
      </c>
      <c r="D3056" s="9" t="s">
        <v>229</v>
      </c>
      <c r="E3056" s="135"/>
      <c r="F3056" s="31"/>
      <c r="G3056" s="31"/>
      <c r="H3056" s="210"/>
    </row>
    <row r="3057" spans="1:8" ht="30">
      <c r="A3057" s="216">
        <f t="shared" si="321"/>
        <v>357.1099999999999</v>
      </c>
      <c r="B3057" s="38" t="s">
        <v>360</v>
      </c>
      <c r="C3057" s="161">
        <v>17</v>
      </c>
      <c r="D3057" s="9" t="s">
        <v>229</v>
      </c>
      <c r="E3057" s="135"/>
      <c r="F3057" s="31"/>
      <c r="G3057" s="31"/>
      <c r="H3057" s="210"/>
    </row>
    <row r="3058" spans="1:8" ht="20.25" customHeight="1">
      <c r="A3058" s="216">
        <f t="shared" si="321"/>
        <v>357.11999999999989</v>
      </c>
      <c r="B3058" s="38" t="s">
        <v>577</v>
      </c>
      <c r="C3058" s="161">
        <v>1</v>
      </c>
      <c r="D3058" s="9" t="s">
        <v>229</v>
      </c>
      <c r="E3058" s="135"/>
      <c r="F3058" s="31"/>
      <c r="G3058" s="31"/>
      <c r="H3058" s="210"/>
    </row>
    <row r="3059" spans="1:8" ht="30">
      <c r="A3059" s="216">
        <f t="shared" si="321"/>
        <v>357.12999999999988</v>
      </c>
      <c r="B3059" s="38" t="s">
        <v>578</v>
      </c>
      <c r="C3059" s="161">
        <v>1</v>
      </c>
      <c r="D3059" s="9" t="s">
        <v>229</v>
      </c>
      <c r="E3059" s="135"/>
      <c r="F3059" s="31"/>
      <c r="G3059" s="31"/>
      <c r="H3059" s="210"/>
    </row>
    <row r="3060" spans="1:8" ht="30">
      <c r="A3060" s="216">
        <f t="shared" si="321"/>
        <v>357.13999999999987</v>
      </c>
      <c r="B3060" s="38" t="s">
        <v>1436</v>
      </c>
      <c r="C3060" s="161">
        <v>1</v>
      </c>
      <c r="D3060" s="9" t="s">
        <v>229</v>
      </c>
      <c r="E3060" s="135"/>
      <c r="F3060" s="31"/>
      <c r="G3060" s="31"/>
      <c r="H3060" s="210"/>
    </row>
    <row r="3061" spans="1:8" ht="20.25" customHeight="1">
      <c r="A3061" s="216">
        <f t="shared" si="321"/>
        <v>357.14999999999986</v>
      </c>
      <c r="B3061" s="38" t="s">
        <v>363</v>
      </c>
      <c r="C3061" s="161">
        <v>16</v>
      </c>
      <c r="D3061" s="9" t="s">
        <v>229</v>
      </c>
      <c r="E3061" s="135"/>
      <c r="F3061" s="31"/>
      <c r="G3061" s="31"/>
      <c r="H3061" s="210"/>
    </row>
    <row r="3062" spans="1:8" ht="20.25" customHeight="1">
      <c r="A3062" s="216">
        <f t="shared" si="321"/>
        <v>357.15999999999985</v>
      </c>
      <c r="B3062" s="38" t="s">
        <v>1439</v>
      </c>
      <c r="C3062" s="161">
        <v>11</v>
      </c>
      <c r="D3062" s="9" t="s">
        <v>229</v>
      </c>
      <c r="E3062" s="135"/>
      <c r="F3062" s="31"/>
      <c r="G3062" s="31"/>
      <c r="H3062" s="210"/>
    </row>
    <row r="3063" spans="1:8" ht="20.25" customHeight="1">
      <c r="A3063" s="216">
        <f t="shared" si="321"/>
        <v>357.16999999999985</v>
      </c>
      <c r="B3063" s="38" t="s">
        <v>1440</v>
      </c>
      <c r="C3063" s="161">
        <v>2</v>
      </c>
      <c r="D3063" s="9" t="s">
        <v>229</v>
      </c>
      <c r="E3063" s="135"/>
      <c r="F3063" s="31"/>
      <c r="G3063" s="31"/>
      <c r="H3063" s="210"/>
    </row>
    <row r="3064" spans="1:8" ht="20.25" customHeight="1">
      <c r="A3064" s="216">
        <f t="shared" si="321"/>
        <v>357.17999999999984</v>
      </c>
      <c r="B3064" s="38" t="s">
        <v>793</v>
      </c>
      <c r="C3064" s="161">
        <v>1</v>
      </c>
      <c r="D3064" s="9" t="s">
        <v>103</v>
      </c>
      <c r="E3064" s="135"/>
      <c r="F3064" s="31"/>
      <c r="G3064" s="31"/>
      <c r="H3064" s="210"/>
    </row>
    <row r="3065" spans="1:8" ht="45">
      <c r="A3065" s="216">
        <f t="shared" si="321"/>
        <v>357.18999999999983</v>
      </c>
      <c r="B3065" s="38" t="s">
        <v>1467</v>
      </c>
      <c r="C3065" s="161">
        <v>750</v>
      </c>
      <c r="D3065" s="9" t="s">
        <v>366</v>
      </c>
      <c r="E3065" s="135"/>
      <c r="F3065" s="31"/>
      <c r="G3065" s="31"/>
      <c r="H3065" s="210"/>
    </row>
    <row r="3066" spans="1:8" ht="20.25" customHeight="1">
      <c r="A3066" s="216">
        <f t="shared" si="321"/>
        <v>357.19999999999982</v>
      </c>
      <c r="B3066" s="38" t="s">
        <v>367</v>
      </c>
      <c r="C3066" s="161">
        <v>2</v>
      </c>
      <c r="D3066" s="9" t="s">
        <v>229</v>
      </c>
      <c r="E3066" s="135"/>
      <c r="F3066" s="31"/>
      <c r="G3066" s="31"/>
      <c r="H3066" s="210"/>
    </row>
    <row r="3067" spans="1:8" ht="20.25" customHeight="1">
      <c r="A3067" s="225"/>
      <c r="B3067" s="18" t="s">
        <v>1535</v>
      </c>
      <c r="C3067" s="18"/>
      <c r="D3067" s="18"/>
      <c r="E3067" s="18"/>
      <c r="F3067" s="226"/>
      <c r="G3067" s="101"/>
      <c r="H3067" s="217"/>
    </row>
    <row r="3068" spans="1:8" ht="20.25" customHeight="1">
      <c r="A3068" s="227"/>
      <c r="B3068" s="41"/>
      <c r="C3068" s="18"/>
      <c r="D3068" s="18"/>
      <c r="E3068" s="53"/>
      <c r="F3068" s="18"/>
      <c r="G3068" s="18"/>
      <c r="H3068" s="210"/>
    </row>
    <row r="3069" spans="1:8" ht="20.25" customHeight="1">
      <c r="A3069" s="225"/>
      <c r="B3069" s="41" t="s">
        <v>1536</v>
      </c>
      <c r="C3069" s="41"/>
      <c r="D3069" s="41"/>
      <c r="E3069" s="41"/>
      <c r="F3069" s="226"/>
      <c r="G3069" s="110"/>
      <c r="H3069" s="233"/>
    </row>
    <row r="3070" spans="1:8" ht="20.25" customHeight="1">
      <c r="A3070" s="234"/>
      <c r="B3070" s="18"/>
      <c r="C3070" s="18"/>
      <c r="D3070" s="18"/>
      <c r="E3070" s="18"/>
      <c r="F3070" s="18"/>
      <c r="G3070" s="18"/>
      <c r="H3070" s="210"/>
    </row>
    <row r="3071" spans="1:8" ht="20.100000000000001" customHeight="1">
      <c r="A3071" s="225"/>
      <c r="B3071" s="41" t="s">
        <v>1537</v>
      </c>
      <c r="C3071" s="41"/>
      <c r="D3071" s="41"/>
      <c r="E3071" s="41"/>
      <c r="F3071" s="41"/>
      <c r="G3071" s="111"/>
      <c r="H3071" s="214"/>
    </row>
    <row r="3072" spans="1:8" ht="20.25" customHeight="1">
      <c r="A3072" s="212"/>
      <c r="B3072" s="88"/>
      <c r="C3072" s="49"/>
      <c r="D3072" s="49"/>
      <c r="E3072" s="53"/>
      <c r="F3072" s="49"/>
      <c r="G3072" s="49"/>
      <c r="H3072" s="210"/>
    </row>
    <row r="3073" spans="1:8" ht="20.25" customHeight="1">
      <c r="A3073" s="227" t="s">
        <v>335</v>
      </c>
      <c r="B3073" s="41" t="s">
        <v>1125</v>
      </c>
      <c r="C3073" s="18"/>
      <c r="D3073" s="18"/>
      <c r="E3073" s="53"/>
      <c r="F3073" s="18"/>
      <c r="G3073" s="18"/>
      <c r="H3073" s="210"/>
    </row>
    <row r="3074" spans="1:8" ht="20.25" customHeight="1">
      <c r="A3074" s="215">
        <v>358</v>
      </c>
      <c r="B3074" s="6" t="s">
        <v>9</v>
      </c>
      <c r="C3074" s="18"/>
      <c r="D3074" s="18"/>
      <c r="E3074" s="53"/>
      <c r="F3074" s="18"/>
      <c r="G3074" s="18"/>
      <c r="H3074" s="210"/>
    </row>
    <row r="3075" spans="1:8" ht="20.25" customHeight="1">
      <c r="A3075" s="216">
        <f t="shared" ref="A3075" si="322">A3074+0.01</f>
        <v>358.01</v>
      </c>
      <c r="B3075" s="7" t="s">
        <v>12</v>
      </c>
      <c r="C3075" s="161">
        <v>74.722094999999996</v>
      </c>
      <c r="D3075" s="9" t="s">
        <v>13</v>
      </c>
      <c r="E3075" s="148"/>
      <c r="F3075" s="31"/>
      <c r="G3075" s="31"/>
      <c r="H3075" s="210"/>
    </row>
    <row r="3076" spans="1:8" ht="20.25" customHeight="1">
      <c r="A3076" s="225"/>
      <c r="B3076" s="88" t="s">
        <v>420</v>
      </c>
      <c r="C3076" s="88"/>
      <c r="D3076" s="88"/>
      <c r="E3076" s="139"/>
      <c r="F3076" s="226"/>
      <c r="G3076" s="101"/>
      <c r="H3076" s="217"/>
    </row>
    <row r="3077" spans="1:8" ht="20.25" customHeight="1">
      <c r="A3077" s="215">
        <v>359</v>
      </c>
      <c r="B3077" s="6" t="s">
        <v>14</v>
      </c>
      <c r="C3077" s="161"/>
      <c r="D3077" s="9" t="s">
        <v>15</v>
      </c>
      <c r="E3077" s="399"/>
      <c r="F3077" s="18"/>
      <c r="G3077" s="18"/>
      <c r="H3077" s="210"/>
    </row>
    <row r="3078" spans="1:8" ht="20.25" customHeight="1">
      <c r="A3078" s="216">
        <f t="shared" ref="A3078:A3081" si="323">A3077+0.01</f>
        <v>359.01</v>
      </c>
      <c r="B3078" s="7" t="s">
        <v>18</v>
      </c>
      <c r="C3078" s="161">
        <v>145.70808525000001</v>
      </c>
      <c r="D3078" s="9" t="s">
        <v>17</v>
      </c>
      <c r="E3078" s="395"/>
      <c r="F3078" s="31"/>
      <c r="G3078" s="31"/>
      <c r="H3078" s="210"/>
    </row>
    <row r="3079" spans="1:8" ht="20.25" customHeight="1">
      <c r="A3079" s="216">
        <f t="shared" si="323"/>
        <v>359.02</v>
      </c>
      <c r="B3079" s="7" t="s">
        <v>19</v>
      </c>
      <c r="C3079" s="161">
        <v>26.339676999999998</v>
      </c>
      <c r="D3079" s="9" t="s">
        <v>17</v>
      </c>
      <c r="E3079" s="148"/>
      <c r="F3079" s="31"/>
      <c r="G3079" s="31"/>
      <c r="H3079" s="210"/>
    </row>
    <row r="3080" spans="1:8" ht="20.25" customHeight="1">
      <c r="A3080" s="216">
        <f t="shared" si="323"/>
        <v>359.03</v>
      </c>
      <c r="B3080" s="7" t="s">
        <v>20</v>
      </c>
      <c r="C3080" s="161">
        <v>100.90471852499999</v>
      </c>
      <c r="D3080" s="9" t="s">
        <v>17</v>
      </c>
      <c r="E3080" s="148"/>
      <c r="F3080" s="31"/>
      <c r="G3080" s="31"/>
      <c r="H3080" s="210"/>
    </row>
    <row r="3081" spans="1:8" ht="20.25" customHeight="1">
      <c r="A3081" s="216">
        <f t="shared" si="323"/>
        <v>359.03999999999996</v>
      </c>
      <c r="B3081" s="7" t="s">
        <v>1096</v>
      </c>
      <c r="C3081" s="161">
        <v>56.004208406250022</v>
      </c>
      <c r="D3081" s="9" t="s">
        <v>17</v>
      </c>
      <c r="E3081" s="135"/>
      <c r="F3081" s="31"/>
      <c r="G3081" s="31"/>
      <c r="H3081" s="210"/>
    </row>
    <row r="3082" spans="1:8" ht="20.25" customHeight="1">
      <c r="A3082" s="225"/>
      <c r="B3082" s="88" t="s">
        <v>420</v>
      </c>
      <c r="C3082" s="88"/>
      <c r="D3082" s="88"/>
      <c r="E3082" s="88"/>
      <c r="F3082" s="226"/>
      <c r="G3082" s="101"/>
      <c r="H3082" s="217"/>
    </row>
    <row r="3083" spans="1:8" ht="20.25" customHeight="1">
      <c r="A3083" s="215">
        <v>360</v>
      </c>
      <c r="B3083" s="6" t="s">
        <v>440</v>
      </c>
      <c r="C3083" s="161"/>
      <c r="D3083" s="9" t="s">
        <v>15</v>
      </c>
      <c r="E3083" s="135"/>
      <c r="F3083" s="18"/>
      <c r="G3083" s="18"/>
      <c r="H3083" s="210"/>
    </row>
    <row r="3084" spans="1:8" ht="20.25" customHeight="1">
      <c r="A3084" s="216">
        <f t="shared" ref="A3084:A3094" si="324">A3083+0.01</f>
        <v>360.01</v>
      </c>
      <c r="B3084" s="7" t="s">
        <v>22</v>
      </c>
      <c r="C3084" s="161">
        <v>3.73610475</v>
      </c>
      <c r="D3084" s="9" t="s">
        <v>23</v>
      </c>
      <c r="E3084" s="135"/>
      <c r="F3084" s="31"/>
      <c r="G3084" s="31"/>
      <c r="H3084" s="210"/>
    </row>
    <row r="3085" spans="1:8" ht="20.25" customHeight="1">
      <c r="A3085" s="216">
        <f t="shared" si="324"/>
        <v>360.02</v>
      </c>
      <c r="B3085" s="7" t="s">
        <v>24</v>
      </c>
      <c r="C3085" s="161">
        <v>14.580000000000002</v>
      </c>
      <c r="D3085" s="9" t="s">
        <v>23</v>
      </c>
      <c r="E3085" s="135"/>
      <c r="F3085" s="31"/>
      <c r="G3085" s="31"/>
      <c r="H3085" s="210"/>
    </row>
    <row r="3086" spans="1:8" ht="20.25" customHeight="1">
      <c r="A3086" s="216">
        <f t="shared" si="324"/>
        <v>360.03</v>
      </c>
      <c r="B3086" s="7" t="s">
        <v>980</v>
      </c>
      <c r="C3086" s="161">
        <v>5.1839999999999993</v>
      </c>
      <c r="D3086" s="9" t="s">
        <v>23</v>
      </c>
      <c r="E3086" s="135"/>
      <c r="F3086" s="31"/>
      <c r="G3086" s="31"/>
      <c r="H3086" s="210"/>
    </row>
    <row r="3087" spans="1:8" ht="20.25" customHeight="1">
      <c r="A3087" s="216">
        <f t="shared" si="324"/>
        <v>360.03999999999996</v>
      </c>
      <c r="B3087" s="7" t="s">
        <v>981</v>
      </c>
      <c r="C3087" s="161">
        <v>2.4643200000000003</v>
      </c>
      <c r="D3087" s="9" t="s">
        <v>23</v>
      </c>
      <c r="E3087" s="135"/>
      <c r="F3087" s="31"/>
      <c r="G3087" s="31"/>
      <c r="H3087" s="210"/>
    </row>
    <row r="3088" spans="1:8" ht="20.25" customHeight="1">
      <c r="A3088" s="216">
        <f t="shared" si="324"/>
        <v>360.04999999999995</v>
      </c>
      <c r="B3088" s="7" t="s">
        <v>982</v>
      </c>
      <c r="C3088" s="161">
        <v>11.08944</v>
      </c>
      <c r="D3088" s="9" t="s">
        <v>23</v>
      </c>
      <c r="E3088" s="135"/>
      <c r="F3088" s="31"/>
      <c r="G3088" s="31"/>
      <c r="H3088" s="210"/>
    </row>
    <row r="3089" spans="1:8" ht="20.25" customHeight="1">
      <c r="A3089" s="216">
        <f t="shared" si="324"/>
        <v>360.05999999999995</v>
      </c>
      <c r="B3089" s="7" t="s">
        <v>983</v>
      </c>
      <c r="C3089" s="161">
        <v>3.96</v>
      </c>
      <c r="D3089" s="9" t="s">
        <v>23</v>
      </c>
      <c r="E3089" s="135"/>
      <c r="F3089" s="31"/>
      <c r="G3089" s="31"/>
      <c r="H3089" s="210"/>
    </row>
    <row r="3090" spans="1:8" ht="20.25" customHeight="1">
      <c r="A3090" s="216">
        <f t="shared" si="324"/>
        <v>360.06999999999994</v>
      </c>
      <c r="B3090" s="7" t="s">
        <v>984</v>
      </c>
      <c r="C3090" s="161">
        <v>10.790010000000001</v>
      </c>
      <c r="D3090" s="9" t="s">
        <v>23</v>
      </c>
      <c r="E3090" s="135"/>
      <c r="F3090" s="31"/>
      <c r="G3090" s="31"/>
      <c r="H3090" s="210"/>
    </row>
    <row r="3091" spans="1:8" ht="20.25" customHeight="1">
      <c r="A3091" s="216">
        <f t="shared" si="324"/>
        <v>360.07999999999993</v>
      </c>
      <c r="B3091" s="7" t="s">
        <v>985</v>
      </c>
      <c r="C3091" s="161">
        <v>3.564705</v>
      </c>
      <c r="D3091" s="9" t="s">
        <v>23</v>
      </c>
      <c r="E3091" s="135"/>
      <c r="F3091" s="31"/>
      <c r="G3091" s="31"/>
      <c r="H3091" s="210"/>
    </row>
    <row r="3092" spans="1:8" ht="30">
      <c r="A3092" s="216">
        <f t="shared" si="324"/>
        <v>360.08999999999992</v>
      </c>
      <c r="B3092" s="7" t="s">
        <v>986</v>
      </c>
      <c r="C3092" s="161">
        <v>1.4987430000000002</v>
      </c>
      <c r="D3092" s="9" t="s">
        <v>23</v>
      </c>
      <c r="E3092" s="135"/>
      <c r="F3092" s="31"/>
      <c r="G3092" s="31"/>
      <c r="H3092" s="210"/>
    </row>
    <row r="3093" spans="1:8" ht="30">
      <c r="A3093" s="216">
        <f t="shared" si="324"/>
        <v>360.09999999999991</v>
      </c>
      <c r="B3093" s="7" t="s">
        <v>987</v>
      </c>
      <c r="C3093" s="161">
        <v>6.5974499999999994</v>
      </c>
      <c r="D3093" s="9" t="s">
        <v>23</v>
      </c>
      <c r="E3093" s="135"/>
      <c r="F3093" s="31"/>
      <c r="G3093" s="31"/>
      <c r="H3093" s="210"/>
    </row>
    <row r="3094" spans="1:8" ht="20.25" customHeight="1">
      <c r="A3094" s="216">
        <f t="shared" si="324"/>
        <v>360.1099999999999</v>
      </c>
      <c r="B3094" s="7" t="s">
        <v>988</v>
      </c>
      <c r="C3094" s="161">
        <v>10.697189999999999</v>
      </c>
      <c r="D3094" s="9" t="s">
        <v>23</v>
      </c>
      <c r="E3094" s="135"/>
      <c r="F3094" s="31"/>
      <c r="G3094" s="31"/>
      <c r="H3094" s="210"/>
    </row>
    <row r="3095" spans="1:8" ht="20.25" customHeight="1">
      <c r="A3095" s="225"/>
      <c r="B3095" s="88" t="s">
        <v>420</v>
      </c>
      <c r="C3095" s="88"/>
      <c r="D3095" s="88"/>
      <c r="E3095" s="88"/>
      <c r="F3095" s="226"/>
      <c r="G3095" s="101"/>
      <c r="H3095" s="217"/>
    </row>
    <row r="3096" spans="1:8" ht="20.25" customHeight="1">
      <c r="A3096" s="215">
        <v>361</v>
      </c>
      <c r="B3096" s="6" t="s">
        <v>60</v>
      </c>
      <c r="C3096" s="161"/>
      <c r="D3096" s="9"/>
      <c r="E3096" s="135"/>
      <c r="F3096" s="18"/>
      <c r="G3096" s="18"/>
      <c r="H3096" s="210"/>
    </row>
    <row r="3097" spans="1:8" ht="30">
      <c r="A3097" s="216">
        <f t="shared" ref="A3097" si="325">A3096+0.01</f>
        <v>361.01</v>
      </c>
      <c r="B3097" s="7" t="s">
        <v>1142</v>
      </c>
      <c r="C3097" s="161">
        <v>173.82</v>
      </c>
      <c r="D3097" s="9" t="s">
        <v>61</v>
      </c>
      <c r="E3097" s="135"/>
      <c r="F3097" s="31"/>
      <c r="G3097" s="31"/>
      <c r="H3097" s="210"/>
    </row>
    <row r="3098" spans="1:8" ht="20.25" customHeight="1">
      <c r="A3098" s="225"/>
      <c r="B3098" s="88" t="s">
        <v>420</v>
      </c>
      <c r="C3098" s="88"/>
      <c r="D3098" s="88"/>
      <c r="E3098" s="88"/>
      <c r="F3098" s="226"/>
      <c r="G3098" s="101"/>
      <c r="H3098" s="217"/>
    </row>
    <row r="3099" spans="1:8" ht="20.25" customHeight="1">
      <c r="A3099" s="215">
        <v>362</v>
      </c>
      <c r="B3099" s="6" t="s">
        <v>469</v>
      </c>
      <c r="C3099" s="161"/>
      <c r="D3099" s="9"/>
      <c r="E3099" s="135"/>
      <c r="F3099" s="18"/>
      <c r="G3099" s="18"/>
      <c r="H3099" s="210"/>
    </row>
    <row r="3100" spans="1:8" ht="20.25" customHeight="1">
      <c r="A3100" s="216">
        <f t="shared" ref="A3100:A3104" si="326">A3099+0.01</f>
        <v>362.01</v>
      </c>
      <c r="B3100" s="7" t="s">
        <v>63</v>
      </c>
      <c r="C3100" s="161">
        <v>345.78</v>
      </c>
      <c r="D3100" s="9" t="s">
        <v>61</v>
      </c>
      <c r="E3100" s="172"/>
      <c r="F3100" s="31"/>
      <c r="G3100" s="31"/>
      <c r="H3100" s="210"/>
    </row>
    <row r="3101" spans="1:8" ht="20.25" customHeight="1">
      <c r="A3101" s="216">
        <f t="shared" si="326"/>
        <v>362.02</v>
      </c>
      <c r="B3101" s="7" t="s">
        <v>64</v>
      </c>
      <c r="C3101" s="161">
        <v>162</v>
      </c>
      <c r="D3101" s="9" t="s">
        <v>61</v>
      </c>
      <c r="E3101" s="172"/>
      <c r="F3101" s="31"/>
      <c r="G3101" s="31"/>
      <c r="H3101" s="210"/>
    </row>
    <row r="3102" spans="1:8" ht="20.25" customHeight="1">
      <c r="A3102" s="216">
        <f t="shared" si="326"/>
        <v>362.03</v>
      </c>
      <c r="B3102" s="7" t="s">
        <v>65</v>
      </c>
      <c r="C3102" s="161">
        <v>143.97999999999999</v>
      </c>
      <c r="D3102" s="9" t="s">
        <v>61</v>
      </c>
      <c r="E3102" s="172"/>
      <c r="F3102" s="31"/>
      <c r="G3102" s="31"/>
      <c r="H3102" s="210"/>
    </row>
    <row r="3103" spans="1:8" ht="20.25" customHeight="1">
      <c r="A3103" s="216">
        <f t="shared" si="326"/>
        <v>362.03999999999996</v>
      </c>
      <c r="B3103" s="7" t="s">
        <v>66</v>
      </c>
      <c r="C3103" s="161">
        <v>345.78</v>
      </c>
      <c r="D3103" s="9" t="s">
        <v>61</v>
      </c>
      <c r="E3103" s="172"/>
      <c r="F3103" s="31"/>
      <c r="G3103" s="31"/>
      <c r="H3103" s="210"/>
    </row>
    <row r="3104" spans="1:8" ht="20.25" customHeight="1">
      <c r="A3104" s="216">
        <f t="shared" si="326"/>
        <v>362.04999999999995</v>
      </c>
      <c r="B3104" s="7" t="s">
        <v>67</v>
      </c>
      <c r="C3104" s="161">
        <v>324.45</v>
      </c>
      <c r="D3104" s="9" t="s">
        <v>68</v>
      </c>
      <c r="E3104" s="172"/>
      <c r="F3104" s="31"/>
      <c r="G3104" s="31"/>
      <c r="H3104" s="210"/>
    </row>
    <row r="3105" spans="1:8" ht="20.25" customHeight="1">
      <c r="A3105" s="225"/>
      <c r="B3105" s="88" t="s">
        <v>420</v>
      </c>
      <c r="C3105" s="88"/>
      <c r="D3105" s="88"/>
      <c r="E3105" s="88"/>
      <c r="F3105" s="226"/>
      <c r="G3105" s="101"/>
      <c r="H3105" s="217"/>
    </row>
    <row r="3106" spans="1:8" ht="20.25" customHeight="1">
      <c r="A3106" s="215">
        <v>363</v>
      </c>
      <c r="B3106" s="6" t="s">
        <v>470</v>
      </c>
      <c r="C3106" s="161"/>
      <c r="D3106" s="9"/>
      <c r="E3106" s="135"/>
      <c r="F3106" s="18"/>
      <c r="G3106" s="18"/>
      <c r="H3106" s="210"/>
    </row>
    <row r="3107" spans="1:8" ht="20.25" customHeight="1">
      <c r="A3107" s="216">
        <f t="shared" ref="A3107:A3109" si="327">A3106+0.01</f>
        <v>363.01</v>
      </c>
      <c r="B3107" s="7" t="s">
        <v>69</v>
      </c>
      <c r="C3107" s="161">
        <v>6.32</v>
      </c>
      <c r="D3107" s="9" t="s">
        <v>23</v>
      </c>
      <c r="E3107" s="172"/>
      <c r="F3107" s="31"/>
      <c r="G3107" s="31"/>
      <c r="H3107" s="210"/>
    </row>
    <row r="3108" spans="1:8" ht="20.25" customHeight="1">
      <c r="A3108" s="444">
        <f t="shared" si="327"/>
        <v>363.02</v>
      </c>
      <c r="B3108" s="457" t="s">
        <v>1538</v>
      </c>
      <c r="C3108" s="464">
        <v>63.16</v>
      </c>
      <c r="D3108" s="451" t="s">
        <v>61</v>
      </c>
      <c r="E3108" s="135"/>
      <c r="F3108" s="31"/>
      <c r="G3108" s="31"/>
      <c r="H3108" s="210"/>
    </row>
    <row r="3109" spans="1:8" ht="20.25" customHeight="1">
      <c r="A3109" s="444">
        <f t="shared" si="327"/>
        <v>363.03</v>
      </c>
      <c r="B3109" s="457" t="s">
        <v>1539</v>
      </c>
      <c r="C3109" s="464">
        <v>62.66</v>
      </c>
      <c r="D3109" s="451" t="s">
        <v>91</v>
      </c>
      <c r="E3109" s="135"/>
      <c r="F3109" s="31"/>
      <c r="G3109" s="31"/>
      <c r="H3109" s="210"/>
    </row>
    <row r="3110" spans="1:8" ht="20.25" customHeight="1">
      <c r="A3110" s="225"/>
      <c r="B3110" s="88" t="s">
        <v>420</v>
      </c>
      <c r="C3110" s="88"/>
      <c r="D3110" s="88"/>
      <c r="E3110" s="88"/>
      <c r="F3110" s="226"/>
      <c r="G3110" s="101"/>
      <c r="H3110" s="217"/>
    </row>
    <row r="3111" spans="1:8" ht="20.25" customHeight="1">
      <c r="A3111" s="215">
        <v>364</v>
      </c>
      <c r="B3111" s="6" t="s">
        <v>71</v>
      </c>
      <c r="C3111" s="161"/>
      <c r="D3111" s="9"/>
      <c r="E3111" s="135"/>
      <c r="F3111" s="18"/>
      <c r="G3111" s="18"/>
      <c r="H3111" s="210"/>
    </row>
    <row r="3112" spans="1:8" ht="20.25" customHeight="1">
      <c r="A3112" s="216">
        <f t="shared" ref="A3112" si="328">A3111+0.01</f>
        <v>364.01</v>
      </c>
      <c r="B3112" s="7" t="s">
        <v>1540</v>
      </c>
      <c r="C3112" s="161">
        <v>24.09</v>
      </c>
      <c r="D3112" s="9" t="s">
        <v>61</v>
      </c>
      <c r="E3112" s="135"/>
      <c r="F3112" s="31"/>
      <c r="G3112" s="31"/>
      <c r="H3112" s="210"/>
    </row>
    <row r="3113" spans="1:8" ht="20.25" customHeight="1">
      <c r="A3113" s="225"/>
      <c r="B3113" s="88" t="s">
        <v>420</v>
      </c>
      <c r="C3113" s="88"/>
      <c r="D3113" s="88"/>
      <c r="E3113" s="88"/>
      <c r="F3113" s="226"/>
      <c r="G3113" s="101"/>
      <c r="H3113" s="217"/>
    </row>
    <row r="3114" spans="1:8" ht="20.25" customHeight="1">
      <c r="A3114" s="215">
        <v>365</v>
      </c>
      <c r="B3114" s="6" t="s">
        <v>76</v>
      </c>
      <c r="C3114" s="161"/>
      <c r="D3114" s="9"/>
      <c r="E3114" s="135"/>
      <c r="F3114" s="18"/>
      <c r="G3114" s="18"/>
      <c r="H3114" s="210"/>
    </row>
    <row r="3115" spans="1:8" ht="20.25" customHeight="1">
      <c r="A3115" s="216">
        <f t="shared" ref="A3115:A3119" si="329">A3114+0.01</f>
        <v>365.01</v>
      </c>
      <c r="B3115" s="32" t="s">
        <v>989</v>
      </c>
      <c r="C3115" s="161">
        <v>1</v>
      </c>
      <c r="D3115" s="9" t="s">
        <v>904</v>
      </c>
      <c r="E3115" s="135"/>
      <c r="F3115" s="31"/>
      <c r="G3115" s="31"/>
      <c r="H3115" s="210"/>
    </row>
    <row r="3116" spans="1:8" ht="20.25" customHeight="1">
      <c r="A3116" s="216">
        <f t="shared" si="329"/>
        <v>365.02</v>
      </c>
      <c r="B3116" s="32" t="s">
        <v>990</v>
      </c>
      <c r="C3116" s="161">
        <v>1</v>
      </c>
      <c r="D3116" s="9" t="s">
        <v>904</v>
      </c>
      <c r="E3116" s="135"/>
      <c r="F3116" s="31"/>
      <c r="G3116" s="31"/>
      <c r="H3116" s="210"/>
    </row>
    <row r="3117" spans="1:8" ht="20.25" customHeight="1">
      <c r="A3117" s="216">
        <f t="shared" si="329"/>
        <v>365.03</v>
      </c>
      <c r="B3117" s="71" t="s">
        <v>1098</v>
      </c>
      <c r="C3117" s="161">
        <v>1</v>
      </c>
      <c r="D3117" s="9" t="s">
        <v>904</v>
      </c>
      <c r="E3117" s="135"/>
      <c r="F3117" s="31"/>
      <c r="G3117" s="31"/>
      <c r="H3117" s="210"/>
    </row>
    <row r="3118" spans="1:8" ht="20.25" customHeight="1">
      <c r="A3118" s="216">
        <f t="shared" si="329"/>
        <v>365.03999999999996</v>
      </c>
      <c r="B3118" s="7" t="s">
        <v>1097</v>
      </c>
      <c r="C3118" s="161">
        <v>1</v>
      </c>
      <c r="D3118" s="9" t="s">
        <v>904</v>
      </c>
      <c r="E3118" s="135"/>
      <c r="F3118" s="31"/>
      <c r="G3118" s="31"/>
      <c r="H3118" s="210"/>
    </row>
    <row r="3119" spans="1:8" ht="20.25" customHeight="1">
      <c r="A3119" s="216">
        <f t="shared" si="329"/>
        <v>365.04999999999995</v>
      </c>
      <c r="B3119" s="7" t="s">
        <v>77</v>
      </c>
      <c r="C3119" s="161">
        <v>4</v>
      </c>
      <c r="D3119" s="9" t="s">
        <v>904</v>
      </c>
      <c r="E3119" s="135"/>
      <c r="F3119" s="31"/>
      <c r="G3119" s="31"/>
      <c r="H3119" s="210"/>
    </row>
    <row r="3120" spans="1:8" ht="20.25" customHeight="1">
      <c r="A3120" s="225"/>
      <c r="B3120" s="88" t="s">
        <v>420</v>
      </c>
      <c r="C3120" s="88"/>
      <c r="D3120" s="88"/>
      <c r="E3120" s="88"/>
      <c r="F3120" s="226"/>
      <c r="G3120" s="101"/>
      <c r="H3120" s="217"/>
    </row>
    <row r="3121" spans="1:8" ht="20.25" customHeight="1">
      <c r="A3121" s="215">
        <v>366</v>
      </c>
      <c r="B3121" s="6" t="s">
        <v>78</v>
      </c>
      <c r="C3121" s="161"/>
      <c r="D3121" s="9"/>
      <c r="E3121" s="135"/>
      <c r="F3121" s="18"/>
      <c r="G3121" s="18"/>
      <c r="H3121" s="210"/>
    </row>
    <row r="3122" spans="1:8" ht="20.25" customHeight="1">
      <c r="A3122" s="216">
        <f t="shared" ref="A3122:A3123" si="330">A3121+0.01</f>
        <v>366.01</v>
      </c>
      <c r="B3122" s="7" t="s">
        <v>1099</v>
      </c>
      <c r="C3122" s="161">
        <v>13.68</v>
      </c>
      <c r="D3122" s="9" t="s">
        <v>11</v>
      </c>
      <c r="E3122" s="135"/>
      <c r="F3122" s="31"/>
      <c r="G3122" s="31"/>
      <c r="H3122" s="210"/>
    </row>
    <row r="3123" spans="1:8" ht="20.25" customHeight="1">
      <c r="A3123" s="216">
        <f t="shared" si="330"/>
        <v>366.02</v>
      </c>
      <c r="B3123" s="7" t="s">
        <v>991</v>
      </c>
      <c r="C3123" s="161">
        <v>11.39</v>
      </c>
      <c r="D3123" s="9" t="s">
        <v>11</v>
      </c>
      <c r="E3123" s="135"/>
      <c r="F3123" s="31"/>
      <c r="G3123" s="31"/>
      <c r="H3123" s="210"/>
    </row>
    <row r="3124" spans="1:8" ht="20.25" customHeight="1">
      <c r="A3124" s="225"/>
      <c r="B3124" s="88" t="s">
        <v>420</v>
      </c>
      <c r="C3124" s="88"/>
      <c r="D3124" s="88"/>
      <c r="E3124" s="88"/>
      <c r="F3124" s="226"/>
      <c r="G3124" s="101"/>
      <c r="H3124" s="217"/>
    </row>
    <row r="3125" spans="1:8" ht="20.25" customHeight="1">
      <c r="A3125" s="215">
        <v>367</v>
      </c>
      <c r="B3125" s="6" t="s">
        <v>82</v>
      </c>
      <c r="C3125" s="161"/>
      <c r="D3125" s="9"/>
      <c r="E3125" s="135"/>
      <c r="F3125" s="18"/>
      <c r="G3125" s="18"/>
      <c r="H3125" s="210"/>
    </row>
    <row r="3126" spans="1:8" ht="20.25" customHeight="1">
      <c r="A3126" s="216">
        <f t="shared" ref="A3126:A3129" si="331">A3125+0.01</f>
        <v>367.01</v>
      </c>
      <c r="B3126" s="7" t="s">
        <v>83</v>
      </c>
      <c r="C3126" s="161">
        <v>305</v>
      </c>
      <c r="D3126" s="9" t="s">
        <v>11</v>
      </c>
      <c r="E3126" s="172"/>
      <c r="F3126" s="31"/>
      <c r="G3126" s="31"/>
      <c r="H3126" s="210"/>
    </row>
    <row r="3127" spans="1:8" ht="20.25" customHeight="1">
      <c r="A3127" s="444">
        <f t="shared" si="331"/>
        <v>367.02</v>
      </c>
      <c r="B3127" s="457" t="s">
        <v>84</v>
      </c>
      <c r="C3127" s="464">
        <v>222</v>
      </c>
      <c r="D3127" s="451" t="s">
        <v>11</v>
      </c>
      <c r="E3127" s="135"/>
      <c r="F3127" s="31"/>
      <c r="G3127" s="31"/>
      <c r="H3127" s="210"/>
    </row>
    <row r="3128" spans="1:8" ht="20.25" customHeight="1">
      <c r="A3128" s="216">
        <f t="shared" si="331"/>
        <v>367.03</v>
      </c>
      <c r="B3128" s="7" t="s">
        <v>1541</v>
      </c>
      <c r="C3128" s="161">
        <v>20.32</v>
      </c>
      <c r="D3128" s="9" t="s">
        <v>11</v>
      </c>
      <c r="E3128" s="135"/>
      <c r="F3128" s="31"/>
      <c r="G3128" s="31"/>
      <c r="H3128" s="210"/>
    </row>
    <row r="3129" spans="1:8" ht="20.25" customHeight="1">
      <c r="A3129" s="216">
        <f t="shared" si="331"/>
        <v>367.03999999999996</v>
      </c>
      <c r="B3129" s="7" t="s">
        <v>85</v>
      </c>
      <c r="C3129" s="161">
        <v>143.97999999999999</v>
      </c>
      <c r="D3129" s="9" t="s">
        <v>11</v>
      </c>
      <c r="E3129" s="135"/>
      <c r="F3129" s="31"/>
      <c r="G3129" s="31"/>
      <c r="H3129" s="210"/>
    </row>
    <row r="3130" spans="1:8" ht="20.25" customHeight="1">
      <c r="A3130" s="225"/>
      <c r="B3130" s="88" t="s">
        <v>420</v>
      </c>
      <c r="C3130" s="88"/>
      <c r="D3130" s="88"/>
      <c r="E3130" s="88"/>
      <c r="F3130" s="226"/>
      <c r="G3130" s="101"/>
      <c r="H3130" s="217"/>
    </row>
    <row r="3131" spans="1:8" ht="20.25" customHeight="1">
      <c r="A3131" s="215">
        <v>368</v>
      </c>
      <c r="B3131" s="6" t="s">
        <v>1542</v>
      </c>
      <c r="C3131" s="161"/>
      <c r="D3131" s="9"/>
      <c r="E3131" s="135"/>
      <c r="F3131" s="18"/>
      <c r="G3131" s="18"/>
      <c r="H3131" s="210"/>
    </row>
    <row r="3132" spans="1:8" ht="20.25" customHeight="1">
      <c r="A3132" s="216">
        <f t="shared" ref="A3132:A3136" si="332">A3131+0.01</f>
        <v>368.01</v>
      </c>
      <c r="B3132" s="32" t="s">
        <v>1543</v>
      </c>
      <c r="C3132" s="161">
        <v>12621.39</v>
      </c>
      <c r="D3132" s="9" t="s">
        <v>922</v>
      </c>
      <c r="E3132" s="135"/>
      <c r="F3132" s="31"/>
      <c r="G3132" s="31"/>
      <c r="H3132" s="210"/>
    </row>
    <row r="3133" spans="1:8" ht="20.25" customHeight="1">
      <c r="A3133" s="216">
        <f t="shared" si="332"/>
        <v>368.02</v>
      </c>
      <c r="B3133" s="32" t="s">
        <v>992</v>
      </c>
      <c r="C3133" s="161">
        <v>186.31830000000002</v>
      </c>
      <c r="D3133" s="9" t="s">
        <v>11</v>
      </c>
      <c r="E3133" s="135"/>
      <c r="F3133" s="31"/>
      <c r="G3133" s="31"/>
      <c r="H3133" s="210"/>
    </row>
    <row r="3134" spans="1:8" ht="20.25" customHeight="1">
      <c r="A3134" s="216">
        <f t="shared" si="332"/>
        <v>368.03</v>
      </c>
      <c r="B3134" s="32" t="s">
        <v>993</v>
      </c>
      <c r="C3134" s="161">
        <v>574</v>
      </c>
      <c r="D3134" s="9" t="s">
        <v>999</v>
      </c>
      <c r="E3134" s="135"/>
      <c r="F3134" s="31"/>
      <c r="G3134" s="31"/>
      <c r="H3134" s="210"/>
    </row>
    <row r="3135" spans="1:8" ht="20.25" customHeight="1">
      <c r="A3135" s="216">
        <f t="shared" si="332"/>
        <v>368.03999999999996</v>
      </c>
      <c r="B3135" s="32" t="s">
        <v>994</v>
      </c>
      <c r="C3135" s="161">
        <v>92.6</v>
      </c>
      <c r="D3135" s="9" t="s">
        <v>999</v>
      </c>
      <c r="E3135" s="135"/>
      <c r="F3135" s="31"/>
      <c r="G3135" s="31"/>
      <c r="H3135" s="210"/>
    </row>
    <row r="3136" spans="1:8" ht="20.25" customHeight="1">
      <c r="A3136" s="444">
        <f t="shared" si="332"/>
        <v>368.04999999999995</v>
      </c>
      <c r="B3136" s="472" t="s">
        <v>1078</v>
      </c>
      <c r="C3136" s="464">
        <v>183.98</v>
      </c>
      <c r="D3136" s="451" t="s">
        <v>11</v>
      </c>
      <c r="E3136" s="173"/>
      <c r="F3136" s="31"/>
      <c r="G3136" s="31"/>
      <c r="H3136" s="210"/>
    </row>
    <row r="3137" spans="1:8" ht="20.25" customHeight="1">
      <c r="A3137" s="225"/>
      <c r="B3137" s="88" t="s">
        <v>420</v>
      </c>
      <c r="C3137" s="88"/>
      <c r="D3137" s="88"/>
      <c r="E3137" s="88"/>
      <c r="F3137" s="226"/>
      <c r="G3137" s="101"/>
      <c r="H3137" s="217"/>
    </row>
    <row r="3138" spans="1:8" ht="20.25" customHeight="1">
      <c r="A3138" s="215">
        <v>369</v>
      </c>
      <c r="B3138" s="6" t="s">
        <v>211</v>
      </c>
      <c r="C3138" s="161"/>
      <c r="D3138" s="9"/>
      <c r="E3138" s="135"/>
      <c r="F3138" s="18"/>
      <c r="G3138" s="18"/>
      <c r="H3138" s="210"/>
    </row>
    <row r="3139" spans="1:8" ht="20.25" customHeight="1">
      <c r="A3139" s="216">
        <f t="shared" ref="A3139:A3141" si="333">A3138+0.01</f>
        <v>369.01</v>
      </c>
      <c r="B3139" s="32" t="s">
        <v>995</v>
      </c>
      <c r="C3139" s="161">
        <v>55.45</v>
      </c>
      <c r="D3139" s="9" t="s">
        <v>11</v>
      </c>
      <c r="E3139" s="135"/>
      <c r="F3139" s="31"/>
      <c r="G3139" s="31"/>
      <c r="H3139" s="210"/>
    </row>
    <row r="3140" spans="1:8" ht="20.25" customHeight="1">
      <c r="A3140" s="216">
        <f t="shared" si="333"/>
        <v>369.02</v>
      </c>
      <c r="B3140" s="32" t="s">
        <v>996</v>
      </c>
      <c r="C3140" s="161">
        <v>4.4450000000000003</v>
      </c>
      <c r="D3140" s="9" t="s">
        <v>11</v>
      </c>
      <c r="E3140" s="135"/>
      <c r="F3140" s="31"/>
      <c r="G3140" s="31"/>
      <c r="H3140" s="210"/>
    </row>
    <row r="3141" spans="1:8" ht="20.25" customHeight="1">
      <c r="A3141" s="216">
        <f t="shared" si="333"/>
        <v>369.03</v>
      </c>
      <c r="B3141" s="7" t="s">
        <v>997</v>
      </c>
      <c r="C3141" s="161">
        <v>266.04000000000002</v>
      </c>
      <c r="D3141" s="9" t="s">
        <v>11</v>
      </c>
      <c r="E3141" s="135"/>
      <c r="F3141" s="31"/>
      <c r="G3141" s="31"/>
      <c r="H3141" s="210"/>
    </row>
    <row r="3142" spans="1:8" ht="20.25" customHeight="1">
      <c r="A3142" s="225"/>
      <c r="B3142" s="88" t="s">
        <v>420</v>
      </c>
      <c r="C3142" s="88"/>
      <c r="D3142" s="88"/>
      <c r="E3142" s="88"/>
      <c r="F3142" s="226"/>
      <c r="G3142" s="101"/>
      <c r="H3142" s="217"/>
    </row>
    <row r="3143" spans="1:8" ht="20.25" customHeight="1">
      <c r="A3143" s="215">
        <v>370</v>
      </c>
      <c r="B3143" s="10" t="s">
        <v>1496</v>
      </c>
      <c r="C3143" s="161"/>
      <c r="D3143" s="9" t="s">
        <v>15</v>
      </c>
      <c r="E3143" s="135"/>
      <c r="F3143" s="18"/>
      <c r="G3143" s="18"/>
      <c r="H3143" s="210"/>
    </row>
    <row r="3144" spans="1:8" ht="20.25" customHeight="1">
      <c r="A3144" s="216">
        <f t="shared" ref="A3144:A3146" si="334">A3143+0.01</f>
        <v>370.01</v>
      </c>
      <c r="B3144" s="7" t="s">
        <v>105</v>
      </c>
      <c r="C3144" s="161">
        <v>86.53</v>
      </c>
      <c r="D3144" s="9" t="s">
        <v>11</v>
      </c>
      <c r="E3144" s="135"/>
      <c r="F3144" s="31"/>
      <c r="G3144" s="31"/>
      <c r="H3144" s="210"/>
    </row>
    <row r="3145" spans="1:8" ht="20.25" customHeight="1">
      <c r="A3145" s="216">
        <f t="shared" si="334"/>
        <v>370.02</v>
      </c>
      <c r="B3145" s="7" t="s">
        <v>106</v>
      </c>
      <c r="C3145" s="161">
        <v>46.046999999999997</v>
      </c>
      <c r="D3145" s="9" t="s">
        <v>68</v>
      </c>
      <c r="E3145" s="135"/>
      <c r="F3145" s="31"/>
      <c r="G3145" s="31"/>
      <c r="H3145" s="210"/>
    </row>
    <row r="3146" spans="1:8" ht="30">
      <c r="A3146" s="216">
        <f t="shared" si="334"/>
        <v>370.03</v>
      </c>
      <c r="B3146" s="7" t="s">
        <v>107</v>
      </c>
      <c r="C3146" s="161">
        <v>71.308599999999998</v>
      </c>
      <c r="D3146" s="9" t="s">
        <v>11</v>
      </c>
      <c r="E3146" s="135"/>
      <c r="F3146" s="31"/>
      <c r="G3146" s="31"/>
      <c r="H3146" s="210"/>
    </row>
    <row r="3147" spans="1:8" ht="20.25" customHeight="1">
      <c r="A3147" s="225"/>
      <c r="B3147" s="88" t="s">
        <v>420</v>
      </c>
      <c r="C3147" s="88"/>
      <c r="D3147" s="88"/>
      <c r="E3147" s="88"/>
      <c r="F3147" s="226"/>
      <c r="G3147" s="101"/>
      <c r="H3147" s="217"/>
    </row>
    <row r="3148" spans="1:8" ht="20.25" customHeight="1">
      <c r="A3148" s="229"/>
      <c r="B3148" s="133"/>
      <c r="C3148" s="133"/>
      <c r="D3148" s="133"/>
      <c r="E3148" s="133"/>
      <c r="F3148" s="101"/>
      <c r="G3148" s="101"/>
      <c r="H3148" s="217"/>
    </row>
    <row r="3149" spans="1:8" ht="20.25" customHeight="1">
      <c r="A3149" s="225"/>
      <c r="B3149" s="58" t="s">
        <v>794</v>
      </c>
      <c r="C3149" s="58"/>
      <c r="D3149" s="58"/>
      <c r="E3149" s="58"/>
      <c r="F3149" s="226"/>
      <c r="G3149" s="101"/>
      <c r="H3149" s="210"/>
    </row>
    <row r="3150" spans="1:8" ht="20.25" customHeight="1">
      <c r="A3150" s="225"/>
      <c r="B3150" s="58"/>
      <c r="C3150" s="58"/>
      <c r="D3150" s="58"/>
      <c r="E3150" s="58"/>
      <c r="F3150" s="101"/>
      <c r="G3150" s="101"/>
      <c r="H3150" s="210"/>
    </row>
    <row r="3151" spans="1:8" ht="20.25" customHeight="1">
      <c r="A3151" s="215">
        <v>371</v>
      </c>
      <c r="B3151" s="10" t="s">
        <v>607</v>
      </c>
      <c r="C3151" s="161"/>
      <c r="D3151" s="9"/>
      <c r="E3151" s="135"/>
      <c r="F3151" s="18"/>
      <c r="G3151" s="18"/>
      <c r="H3151" s="210"/>
    </row>
    <row r="3152" spans="1:8" ht="45.75">
      <c r="A3152" s="216">
        <f t="shared" ref="A3152:A3159" si="335">A3151+0.01</f>
        <v>371.01</v>
      </c>
      <c r="B3152" s="7" t="s">
        <v>1409</v>
      </c>
      <c r="C3152" s="161">
        <v>2</v>
      </c>
      <c r="D3152" s="9" t="s">
        <v>5</v>
      </c>
      <c r="E3152" s="23"/>
      <c r="F3152" s="31"/>
      <c r="G3152" s="31"/>
      <c r="H3152" s="210"/>
    </row>
    <row r="3153" spans="1:8" ht="45.75">
      <c r="A3153" s="216">
        <f t="shared" si="335"/>
        <v>371.02</v>
      </c>
      <c r="B3153" s="7" t="s">
        <v>587</v>
      </c>
      <c r="C3153" s="161">
        <v>2</v>
      </c>
      <c r="D3153" s="9" t="s">
        <v>5</v>
      </c>
      <c r="E3153" s="23"/>
      <c r="F3153" s="31"/>
      <c r="G3153" s="31"/>
      <c r="H3153" s="210"/>
    </row>
    <row r="3154" spans="1:8" ht="30.75">
      <c r="A3154" s="216">
        <f t="shared" si="335"/>
        <v>371.03</v>
      </c>
      <c r="B3154" s="7" t="s">
        <v>589</v>
      </c>
      <c r="C3154" s="161">
        <v>2</v>
      </c>
      <c r="D3154" s="9" t="s">
        <v>5</v>
      </c>
      <c r="E3154" s="23"/>
      <c r="F3154" s="31"/>
      <c r="G3154" s="31"/>
      <c r="H3154" s="210"/>
    </row>
    <row r="3155" spans="1:8" ht="45.75">
      <c r="A3155" s="216">
        <f t="shared" si="335"/>
        <v>371.03999999999996</v>
      </c>
      <c r="B3155" s="7" t="s">
        <v>591</v>
      </c>
      <c r="C3155" s="161">
        <v>2</v>
      </c>
      <c r="D3155" s="9" t="s">
        <v>5</v>
      </c>
      <c r="E3155" s="23"/>
      <c r="F3155" s="31"/>
      <c r="G3155" s="31"/>
      <c r="H3155" s="210"/>
    </row>
    <row r="3156" spans="1:8" ht="45.75">
      <c r="A3156" s="216">
        <f t="shared" si="335"/>
        <v>371.04999999999995</v>
      </c>
      <c r="B3156" s="7" t="s">
        <v>955</v>
      </c>
      <c r="C3156" s="161">
        <v>1</v>
      </c>
      <c r="D3156" s="9" t="s">
        <v>5</v>
      </c>
      <c r="E3156" s="135"/>
      <c r="F3156" s="31"/>
      <c r="G3156" s="31"/>
      <c r="H3156" s="210"/>
    </row>
    <row r="3157" spans="1:8" ht="45.75">
      <c r="A3157" s="216">
        <f t="shared" si="335"/>
        <v>371.05999999999995</v>
      </c>
      <c r="B3157" s="7" t="s">
        <v>944</v>
      </c>
      <c r="C3157" s="161">
        <v>1</v>
      </c>
      <c r="D3157" s="9" t="s">
        <v>5</v>
      </c>
      <c r="E3157" s="135"/>
      <c r="F3157" s="31"/>
      <c r="G3157" s="31"/>
      <c r="H3157" s="210"/>
    </row>
    <row r="3158" spans="1:8" ht="45.75">
      <c r="A3158" s="216">
        <f t="shared" si="335"/>
        <v>371.06999999999994</v>
      </c>
      <c r="B3158" s="7" t="s">
        <v>947</v>
      </c>
      <c r="C3158" s="161">
        <v>1</v>
      </c>
      <c r="D3158" s="9" t="s">
        <v>5</v>
      </c>
      <c r="E3158" s="135"/>
      <c r="F3158" s="31"/>
      <c r="G3158" s="31"/>
      <c r="H3158" s="210"/>
    </row>
    <row r="3159" spans="1:8" ht="45.75">
      <c r="A3159" s="216">
        <f t="shared" si="335"/>
        <v>371.07999999999993</v>
      </c>
      <c r="B3159" s="7" t="s">
        <v>956</v>
      </c>
      <c r="C3159" s="161">
        <v>1</v>
      </c>
      <c r="D3159" s="9" t="s">
        <v>5</v>
      </c>
      <c r="E3159" s="135"/>
      <c r="F3159" s="31"/>
      <c r="G3159" s="31"/>
      <c r="H3159" s="210"/>
    </row>
    <row r="3160" spans="1:8" ht="20.25" customHeight="1">
      <c r="A3160" s="225"/>
      <c r="B3160" s="18" t="s">
        <v>843</v>
      </c>
      <c r="C3160" s="18"/>
      <c r="D3160" s="18"/>
      <c r="E3160" s="18"/>
      <c r="F3160" s="226"/>
      <c r="G3160" s="101"/>
      <c r="H3160" s="217"/>
    </row>
    <row r="3161" spans="1:8" ht="20.25" customHeight="1">
      <c r="A3161" s="231"/>
      <c r="B3161" s="18"/>
      <c r="C3161" s="18"/>
      <c r="D3161" s="18"/>
      <c r="E3161" s="53"/>
      <c r="F3161" s="18"/>
      <c r="G3161" s="18"/>
      <c r="H3161" s="210"/>
    </row>
    <row r="3162" spans="1:8" ht="20.25" customHeight="1">
      <c r="A3162" s="231"/>
      <c r="B3162" s="10" t="s">
        <v>1532</v>
      </c>
      <c r="C3162" s="161"/>
      <c r="D3162" s="9"/>
      <c r="E3162" s="135"/>
      <c r="F3162" s="18"/>
      <c r="G3162" s="18"/>
      <c r="H3162" s="210"/>
    </row>
    <row r="3163" spans="1:8" ht="20.25" customHeight="1">
      <c r="A3163" s="215">
        <v>372</v>
      </c>
      <c r="B3163" s="10" t="s">
        <v>570</v>
      </c>
      <c r="C3163" s="161"/>
      <c r="D3163" s="9"/>
      <c r="E3163" s="135"/>
      <c r="F3163" s="18"/>
      <c r="G3163" s="18"/>
      <c r="H3163" s="210"/>
    </row>
    <row r="3164" spans="1:8" ht="75">
      <c r="A3164" s="216">
        <f t="shared" ref="A3164:A3186" si="336">A3163+0.01</f>
        <v>372.01</v>
      </c>
      <c r="B3164" s="7" t="s">
        <v>1544</v>
      </c>
      <c r="C3164" s="161">
        <v>1</v>
      </c>
      <c r="D3164" s="9" t="s">
        <v>5</v>
      </c>
      <c r="E3164" s="135"/>
      <c r="F3164" s="31"/>
      <c r="G3164" s="31"/>
      <c r="H3164" s="210"/>
    </row>
    <row r="3165" spans="1:8" ht="20.25" customHeight="1">
      <c r="A3165" s="216">
        <f t="shared" si="336"/>
        <v>372.02</v>
      </c>
      <c r="B3165" s="7" t="s">
        <v>1459</v>
      </c>
      <c r="C3165" s="161">
        <v>1</v>
      </c>
      <c r="D3165" s="9" t="s">
        <v>5</v>
      </c>
      <c r="E3165" s="135"/>
      <c r="F3165" s="31"/>
      <c r="G3165" s="31"/>
      <c r="H3165" s="210"/>
    </row>
    <row r="3166" spans="1:8" ht="20.25" customHeight="1">
      <c r="A3166" s="216">
        <f t="shared" si="336"/>
        <v>372.03</v>
      </c>
      <c r="B3166" s="7" t="s">
        <v>1545</v>
      </c>
      <c r="C3166" s="161">
        <v>1</v>
      </c>
      <c r="D3166" s="9" t="s">
        <v>5</v>
      </c>
      <c r="E3166" s="135"/>
      <c r="F3166" s="31"/>
      <c r="G3166" s="31"/>
      <c r="H3166" s="210"/>
    </row>
    <row r="3167" spans="1:8" ht="20.25" customHeight="1">
      <c r="A3167" s="216">
        <f t="shared" si="336"/>
        <v>372.03999999999996</v>
      </c>
      <c r="B3167" s="7" t="s">
        <v>351</v>
      </c>
      <c r="C3167" s="161">
        <v>1</v>
      </c>
      <c r="D3167" s="9" t="s">
        <v>1000</v>
      </c>
      <c r="E3167" s="135"/>
      <c r="F3167" s="31"/>
      <c r="G3167" s="31"/>
      <c r="H3167" s="210"/>
    </row>
    <row r="3168" spans="1:8" ht="60">
      <c r="A3168" s="216">
        <f t="shared" si="336"/>
        <v>372.04999999999995</v>
      </c>
      <c r="B3168" s="7" t="s">
        <v>1546</v>
      </c>
      <c r="C3168" s="161">
        <v>355</v>
      </c>
      <c r="D3168" s="9" t="s">
        <v>280</v>
      </c>
      <c r="E3168" s="135"/>
      <c r="F3168" s="31"/>
      <c r="G3168" s="31"/>
      <c r="H3168" s="210"/>
    </row>
    <row r="3169" spans="1:8" ht="20.25" customHeight="1">
      <c r="A3169" s="216">
        <f t="shared" si="336"/>
        <v>372.05999999999995</v>
      </c>
      <c r="B3169" s="7" t="s">
        <v>354</v>
      </c>
      <c r="C3169" s="161">
        <v>3</v>
      </c>
      <c r="D3169" s="9" t="s">
        <v>5</v>
      </c>
      <c r="E3169" s="135"/>
      <c r="F3169" s="31"/>
      <c r="G3169" s="31"/>
      <c r="H3169" s="210"/>
    </row>
    <row r="3170" spans="1:8" ht="20.25" customHeight="1">
      <c r="A3170" s="216">
        <f t="shared" si="336"/>
        <v>372.06999999999994</v>
      </c>
      <c r="B3170" s="7" t="s">
        <v>355</v>
      </c>
      <c r="C3170" s="161">
        <v>1</v>
      </c>
      <c r="D3170" s="9" t="s">
        <v>1000</v>
      </c>
      <c r="E3170" s="135"/>
      <c r="F3170" s="31"/>
      <c r="G3170" s="31"/>
      <c r="H3170" s="210"/>
    </row>
    <row r="3171" spans="1:8" ht="20.25" customHeight="1">
      <c r="A3171" s="216">
        <f t="shared" si="336"/>
        <v>372.07999999999993</v>
      </c>
      <c r="B3171" s="7" t="s">
        <v>356</v>
      </c>
      <c r="C3171" s="161">
        <v>22</v>
      </c>
      <c r="D3171" s="9" t="s">
        <v>5</v>
      </c>
      <c r="E3171" s="135"/>
      <c r="F3171" s="31"/>
      <c r="G3171" s="31"/>
      <c r="H3171" s="210"/>
    </row>
    <row r="3172" spans="1:8" ht="20.25" customHeight="1">
      <c r="A3172" s="216">
        <f t="shared" si="336"/>
        <v>372.08999999999992</v>
      </c>
      <c r="B3172" s="7" t="s">
        <v>357</v>
      </c>
      <c r="C3172" s="161">
        <v>10</v>
      </c>
      <c r="D3172" s="9" t="s">
        <v>5</v>
      </c>
      <c r="E3172" s="135"/>
      <c r="F3172" s="31"/>
      <c r="G3172" s="31"/>
      <c r="H3172" s="210"/>
    </row>
    <row r="3173" spans="1:8" ht="20.25" customHeight="1">
      <c r="A3173" s="216">
        <f t="shared" si="336"/>
        <v>372.09999999999991</v>
      </c>
      <c r="B3173" s="7" t="s">
        <v>358</v>
      </c>
      <c r="C3173" s="161">
        <v>8</v>
      </c>
      <c r="D3173" s="9" t="s">
        <v>5</v>
      </c>
      <c r="E3173" s="135"/>
      <c r="F3173" s="31"/>
      <c r="G3173" s="31"/>
      <c r="H3173" s="210"/>
    </row>
    <row r="3174" spans="1:8" ht="20.25" customHeight="1">
      <c r="A3174" s="216">
        <f t="shared" si="336"/>
        <v>372.1099999999999</v>
      </c>
      <c r="B3174" s="7" t="s">
        <v>575</v>
      </c>
      <c r="C3174" s="161">
        <v>6</v>
      </c>
      <c r="D3174" s="9" t="s">
        <v>5</v>
      </c>
      <c r="E3174" s="135"/>
      <c r="F3174" s="31"/>
      <c r="G3174" s="31"/>
      <c r="H3174" s="210"/>
    </row>
    <row r="3175" spans="1:8" ht="20.25" customHeight="1">
      <c r="A3175" s="216">
        <f t="shared" si="336"/>
        <v>372.11999999999989</v>
      </c>
      <c r="B3175" s="7" t="s">
        <v>792</v>
      </c>
      <c r="C3175" s="161">
        <v>1</v>
      </c>
      <c r="D3175" s="9" t="s">
        <v>5</v>
      </c>
      <c r="E3175" s="135"/>
      <c r="F3175" s="31"/>
      <c r="G3175" s="31"/>
      <c r="H3175" s="210"/>
    </row>
    <row r="3176" spans="1:8" ht="30">
      <c r="A3176" s="216">
        <f t="shared" si="336"/>
        <v>372.12999999999988</v>
      </c>
      <c r="B3176" s="7" t="s">
        <v>360</v>
      </c>
      <c r="C3176" s="161">
        <v>16</v>
      </c>
      <c r="D3176" s="9" t="s">
        <v>5</v>
      </c>
      <c r="E3176" s="135"/>
      <c r="F3176" s="31"/>
      <c r="G3176" s="31"/>
      <c r="H3176" s="210"/>
    </row>
    <row r="3177" spans="1:8" ht="15.75">
      <c r="A3177" s="216">
        <f t="shared" si="336"/>
        <v>372.13999999999987</v>
      </c>
      <c r="B3177" s="7" t="s">
        <v>577</v>
      </c>
      <c r="C3177" s="161">
        <v>1</v>
      </c>
      <c r="D3177" s="9" t="s">
        <v>5</v>
      </c>
      <c r="E3177" s="135"/>
      <c r="F3177" s="31"/>
      <c r="G3177" s="31"/>
      <c r="H3177" s="210"/>
    </row>
    <row r="3178" spans="1:8" ht="30">
      <c r="A3178" s="216">
        <f t="shared" si="336"/>
        <v>372.14999999999986</v>
      </c>
      <c r="B3178" s="7" t="s">
        <v>578</v>
      </c>
      <c r="C3178" s="161">
        <v>2</v>
      </c>
      <c r="D3178" s="9" t="s">
        <v>5</v>
      </c>
      <c r="E3178" s="135"/>
      <c r="F3178" s="31"/>
      <c r="G3178" s="31"/>
      <c r="H3178" s="210"/>
    </row>
    <row r="3179" spans="1:8" ht="30">
      <c r="A3179" s="216">
        <f t="shared" si="336"/>
        <v>372.15999999999985</v>
      </c>
      <c r="B3179" s="7" t="s">
        <v>1436</v>
      </c>
      <c r="C3179" s="161">
        <v>2</v>
      </c>
      <c r="D3179" s="9" t="s">
        <v>5</v>
      </c>
      <c r="E3179" s="135"/>
      <c r="F3179" s="31"/>
      <c r="G3179" s="31"/>
      <c r="H3179" s="210"/>
    </row>
    <row r="3180" spans="1:8" ht="20.25" customHeight="1">
      <c r="A3180" s="216">
        <f t="shared" si="336"/>
        <v>372.16999999999985</v>
      </c>
      <c r="B3180" s="7" t="s">
        <v>363</v>
      </c>
      <c r="C3180" s="161">
        <v>11</v>
      </c>
      <c r="D3180" s="9" t="s">
        <v>5</v>
      </c>
      <c r="E3180" s="135"/>
      <c r="F3180" s="31"/>
      <c r="G3180" s="31"/>
      <c r="H3180" s="210"/>
    </row>
    <row r="3181" spans="1:8" ht="20.25" customHeight="1">
      <c r="A3181" s="216">
        <f t="shared" si="336"/>
        <v>372.17999999999984</v>
      </c>
      <c r="B3181" s="7" t="s">
        <v>1439</v>
      </c>
      <c r="C3181" s="161">
        <v>5</v>
      </c>
      <c r="D3181" s="9" t="s">
        <v>5</v>
      </c>
      <c r="E3181" s="135"/>
      <c r="F3181" s="31"/>
      <c r="G3181" s="31"/>
      <c r="H3181" s="210"/>
    </row>
    <row r="3182" spans="1:8" ht="20.25" customHeight="1">
      <c r="A3182" s="216">
        <f t="shared" si="336"/>
        <v>372.18999999999983</v>
      </c>
      <c r="B3182" s="7" t="s">
        <v>998</v>
      </c>
      <c r="C3182" s="161">
        <v>4</v>
      </c>
      <c r="D3182" s="9" t="s">
        <v>5</v>
      </c>
      <c r="E3182" s="135"/>
      <c r="F3182" s="31"/>
      <c r="G3182" s="31"/>
      <c r="H3182" s="210"/>
    </row>
    <row r="3183" spans="1:8" ht="20.25" customHeight="1">
      <c r="A3183" s="216">
        <f t="shared" si="336"/>
        <v>372.19999999999982</v>
      </c>
      <c r="B3183" s="7" t="s">
        <v>1440</v>
      </c>
      <c r="C3183" s="161">
        <v>4</v>
      </c>
      <c r="D3183" s="9" t="s">
        <v>5</v>
      </c>
      <c r="E3183" s="135"/>
      <c r="F3183" s="31"/>
      <c r="G3183" s="31"/>
      <c r="H3183" s="210"/>
    </row>
    <row r="3184" spans="1:8" ht="20.25" customHeight="1">
      <c r="A3184" s="216">
        <f t="shared" si="336"/>
        <v>372.20999999999981</v>
      </c>
      <c r="B3184" s="7" t="s">
        <v>841</v>
      </c>
      <c r="C3184" s="161">
        <v>1</v>
      </c>
      <c r="D3184" s="9" t="s">
        <v>103</v>
      </c>
      <c r="E3184" s="135"/>
      <c r="F3184" s="31"/>
      <c r="G3184" s="31"/>
      <c r="H3184" s="210"/>
    </row>
    <row r="3185" spans="1:8" ht="45">
      <c r="A3185" s="216">
        <f t="shared" si="336"/>
        <v>372.2199999999998</v>
      </c>
      <c r="B3185" s="7" t="s">
        <v>1467</v>
      </c>
      <c r="C3185" s="161">
        <v>340</v>
      </c>
      <c r="D3185" s="9" t="s">
        <v>280</v>
      </c>
      <c r="E3185" s="135"/>
      <c r="F3185" s="31"/>
      <c r="G3185" s="31"/>
      <c r="H3185" s="210"/>
    </row>
    <row r="3186" spans="1:8" ht="20.25" customHeight="1">
      <c r="A3186" s="216">
        <f t="shared" si="336"/>
        <v>372.22999999999979</v>
      </c>
      <c r="B3186" s="7" t="s">
        <v>367</v>
      </c>
      <c r="C3186" s="161">
        <v>3</v>
      </c>
      <c r="D3186" s="9" t="s">
        <v>5</v>
      </c>
      <c r="E3186" s="135"/>
      <c r="F3186" s="31"/>
      <c r="G3186" s="31"/>
      <c r="H3186" s="210"/>
    </row>
    <row r="3187" spans="1:8" ht="20.25" customHeight="1">
      <c r="A3187" s="225"/>
      <c r="B3187" s="18" t="s">
        <v>601</v>
      </c>
      <c r="C3187" s="18"/>
      <c r="D3187" s="18"/>
      <c r="E3187" s="18"/>
      <c r="F3187" s="226"/>
      <c r="G3187" s="101"/>
      <c r="H3187" s="210"/>
    </row>
    <row r="3188" spans="1:8" ht="20.25" customHeight="1">
      <c r="A3188" s="231"/>
      <c r="B3188" s="18"/>
      <c r="C3188" s="18"/>
      <c r="D3188" s="18"/>
      <c r="E3188" s="53"/>
      <c r="F3188" s="18"/>
      <c r="G3188" s="18"/>
      <c r="H3188" s="210"/>
    </row>
    <row r="3189" spans="1:8" ht="20.25" customHeight="1">
      <c r="A3189" s="225"/>
      <c r="B3189" s="41" t="s">
        <v>1001</v>
      </c>
      <c r="C3189" s="41"/>
      <c r="D3189" s="41"/>
      <c r="E3189" s="41"/>
      <c r="F3189" s="226"/>
      <c r="G3189" s="110"/>
      <c r="H3189" s="233"/>
    </row>
    <row r="3190" spans="1:8" ht="20.25" customHeight="1">
      <c r="A3190" s="234"/>
      <c r="B3190" s="18"/>
      <c r="C3190" s="18"/>
      <c r="D3190" s="18"/>
      <c r="E3190" s="18"/>
      <c r="F3190" s="18"/>
      <c r="G3190" s="18"/>
      <c r="H3190" s="210"/>
    </row>
    <row r="3191" spans="1:8" ht="20.100000000000001" customHeight="1">
      <c r="A3191" s="225"/>
      <c r="B3191" s="41" t="s">
        <v>1547</v>
      </c>
      <c r="C3191" s="41"/>
      <c r="D3191" s="41"/>
      <c r="E3191" s="41"/>
      <c r="F3191" s="41"/>
      <c r="G3191" s="111"/>
      <c r="H3191" s="214"/>
    </row>
    <row r="3192" spans="1:8" ht="20.25" customHeight="1">
      <c r="A3192" s="231"/>
      <c r="B3192" s="18"/>
      <c r="C3192" s="18"/>
      <c r="D3192" s="18"/>
      <c r="E3192" s="53"/>
      <c r="F3192" s="18"/>
      <c r="G3192" s="18"/>
      <c r="H3192" s="210"/>
    </row>
    <row r="3193" spans="1:8" ht="20.25" customHeight="1">
      <c r="A3193" s="231"/>
      <c r="B3193" s="18"/>
      <c r="C3193" s="18"/>
      <c r="D3193" s="18"/>
      <c r="E3193" s="53"/>
      <c r="F3193" s="18"/>
      <c r="G3193" s="18"/>
      <c r="H3193" s="210"/>
    </row>
    <row r="3194" spans="1:8" ht="20.25" customHeight="1">
      <c r="A3194" s="227" t="s">
        <v>336</v>
      </c>
      <c r="B3194" s="41" t="s">
        <v>1548</v>
      </c>
      <c r="C3194" s="18"/>
      <c r="D3194" s="18"/>
      <c r="E3194" s="53"/>
      <c r="F3194" s="18"/>
      <c r="G3194" s="18"/>
      <c r="H3194" s="210"/>
    </row>
    <row r="3195" spans="1:8" ht="20.25" customHeight="1">
      <c r="A3195" s="215">
        <v>373</v>
      </c>
      <c r="B3195" s="18" t="s">
        <v>9</v>
      </c>
      <c r="C3195" s="4"/>
      <c r="D3195" s="4"/>
      <c r="E3195" s="53"/>
      <c r="F3195" s="18"/>
      <c r="G3195" s="18"/>
      <c r="H3195" s="210"/>
    </row>
    <row r="3196" spans="1:8" ht="20.25" customHeight="1">
      <c r="A3196" s="216">
        <f t="shared" ref="A3196" si="337">A3195+0.01</f>
        <v>373.01</v>
      </c>
      <c r="B3196" s="38" t="s">
        <v>12</v>
      </c>
      <c r="C3196" s="49">
        <v>25</v>
      </c>
      <c r="D3196" s="49" t="s">
        <v>13</v>
      </c>
      <c r="E3196" s="53"/>
      <c r="F3196" s="31"/>
      <c r="G3196" s="31"/>
      <c r="H3196" s="217"/>
    </row>
    <row r="3197" spans="1:8" ht="20.25" customHeight="1">
      <c r="A3197" s="228"/>
      <c r="B3197" s="88" t="s">
        <v>420</v>
      </c>
      <c r="C3197" s="88"/>
      <c r="D3197" s="88"/>
      <c r="E3197" s="88"/>
      <c r="F3197" s="226"/>
      <c r="G3197" s="101"/>
      <c r="H3197" s="217"/>
    </row>
    <row r="3198" spans="1:8" ht="20.25" customHeight="1">
      <c r="A3198" s="215">
        <v>374</v>
      </c>
      <c r="B3198" s="18" t="s">
        <v>14</v>
      </c>
      <c r="C3198" s="18"/>
      <c r="D3198" s="18"/>
      <c r="E3198" s="18"/>
      <c r="F3198" s="107"/>
      <c r="G3198" s="107"/>
      <c r="H3198" s="210"/>
    </row>
    <row r="3199" spans="1:8" ht="20.25" customHeight="1">
      <c r="A3199" s="216">
        <f t="shared" ref="A3199:A3201" si="338">A3198+0.01</f>
        <v>374.01</v>
      </c>
      <c r="B3199" s="38" t="s">
        <v>305</v>
      </c>
      <c r="C3199" s="49">
        <v>35</v>
      </c>
      <c r="D3199" s="49" t="s">
        <v>38</v>
      </c>
      <c r="E3199" s="53"/>
      <c r="F3199" s="31"/>
      <c r="G3199" s="31"/>
      <c r="H3199" s="210"/>
    </row>
    <row r="3200" spans="1:8" ht="20.25" customHeight="1">
      <c r="A3200" s="216">
        <f t="shared" si="338"/>
        <v>374.02</v>
      </c>
      <c r="B3200" s="38" t="s">
        <v>214</v>
      </c>
      <c r="C3200" s="49">
        <v>25</v>
      </c>
      <c r="D3200" s="49" t="s">
        <v>38</v>
      </c>
      <c r="E3200" s="53"/>
      <c r="F3200" s="31"/>
      <c r="G3200" s="31"/>
      <c r="H3200" s="210"/>
    </row>
    <row r="3201" spans="1:8" ht="20.25" customHeight="1">
      <c r="A3201" s="216">
        <f t="shared" si="338"/>
        <v>374.03</v>
      </c>
      <c r="B3201" s="38" t="s">
        <v>215</v>
      </c>
      <c r="C3201" s="49">
        <v>45.5</v>
      </c>
      <c r="D3201" s="49" t="s">
        <v>213</v>
      </c>
      <c r="E3201" s="53"/>
      <c r="F3201" s="31"/>
      <c r="G3201" s="31"/>
      <c r="H3201" s="217"/>
    </row>
    <row r="3202" spans="1:8" ht="20.25" customHeight="1">
      <c r="A3202" s="228"/>
      <c r="B3202" s="88" t="s">
        <v>420</v>
      </c>
      <c r="C3202" s="88"/>
      <c r="D3202" s="88"/>
      <c r="E3202" s="88"/>
      <c r="F3202" s="226"/>
      <c r="G3202" s="101"/>
      <c r="H3202" s="217"/>
    </row>
    <row r="3203" spans="1:8" ht="20.25" customHeight="1">
      <c r="A3203" s="215">
        <v>375</v>
      </c>
      <c r="B3203" s="18" t="s">
        <v>440</v>
      </c>
      <c r="C3203" s="49"/>
      <c r="D3203" s="49"/>
      <c r="E3203" s="18"/>
      <c r="F3203" s="107"/>
      <c r="G3203" s="107"/>
      <c r="H3203" s="210"/>
    </row>
    <row r="3204" spans="1:8" ht="20.25" customHeight="1">
      <c r="A3204" s="216">
        <f t="shared" ref="A3204:A3211" si="339">A3203+0.01</f>
        <v>375.01</v>
      </c>
      <c r="B3204" s="38" t="s">
        <v>306</v>
      </c>
      <c r="C3204" s="49">
        <v>10</v>
      </c>
      <c r="D3204" s="49" t="s">
        <v>38</v>
      </c>
      <c r="E3204" s="53"/>
      <c r="F3204" s="31"/>
      <c r="G3204" s="31"/>
      <c r="H3204" s="210"/>
    </row>
    <row r="3205" spans="1:8" ht="20.25" customHeight="1">
      <c r="A3205" s="216">
        <f t="shared" si="339"/>
        <v>375.02</v>
      </c>
      <c r="B3205" s="38" t="s">
        <v>307</v>
      </c>
      <c r="C3205" s="49">
        <v>11.26</v>
      </c>
      <c r="D3205" s="49" t="s">
        <v>38</v>
      </c>
      <c r="E3205" s="53"/>
      <c r="F3205" s="31"/>
      <c r="G3205" s="31"/>
      <c r="H3205" s="210"/>
    </row>
    <row r="3206" spans="1:8" ht="20.25" customHeight="1">
      <c r="A3206" s="216">
        <f t="shared" si="339"/>
        <v>375.03</v>
      </c>
      <c r="B3206" s="38" t="s">
        <v>308</v>
      </c>
      <c r="C3206" s="49">
        <v>0.27</v>
      </c>
      <c r="D3206" s="49" t="s">
        <v>38</v>
      </c>
      <c r="E3206" s="53"/>
      <c r="F3206" s="31"/>
      <c r="G3206" s="31"/>
      <c r="H3206" s="210"/>
    </row>
    <row r="3207" spans="1:8" ht="20.25" customHeight="1">
      <c r="A3207" s="216">
        <f t="shared" si="339"/>
        <v>375.03999999999996</v>
      </c>
      <c r="B3207" s="38" t="s">
        <v>309</v>
      </c>
      <c r="C3207" s="49">
        <v>2.94</v>
      </c>
      <c r="D3207" s="49" t="s">
        <v>38</v>
      </c>
      <c r="E3207" s="53"/>
      <c r="F3207" s="31"/>
      <c r="G3207" s="31"/>
      <c r="H3207" s="210"/>
    </row>
    <row r="3208" spans="1:8" ht="20.25" customHeight="1">
      <c r="A3208" s="216">
        <f t="shared" si="339"/>
        <v>375.04999999999995</v>
      </c>
      <c r="B3208" s="38" t="s">
        <v>310</v>
      </c>
      <c r="C3208" s="49">
        <v>0.21</v>
      </c>
      <c r="D3208" s="49" t="s">
        <v>38</v>
      </c>
      <c r="E3208" s="53"/>
      <c r="F3208" s="31"/>
      <c r="G3208" s="31"/>
      <c r="H3208" s="210"/>
    </row>
    <row r="3209" spans="1:8" ht="20.25" customHeight="1">
      <c r="A3209" s="216">
        <f t="shared" si="339"/>
        <v>375.05999999999995</v>
      </c>
      <c r="B3209" s="38" t="s">
        <v>311</v>
      </c>
      <c r="C3209" s="49">
        <v>3.38</v>
      </c>
      <c r="D3209" s="49" t="s">
        <v>38</v>
      </c>
      <c r="E3209" s="53"/>
      <c r="F3209" s="31"/>
      <c r="G3209" s="31"/>
      <c r="H3209" s="210"/>
    </row>
    <row r="3210" spans="1:8" ht="20.25" customHeight="1">
      <c r="A3210" s="216">
        <f t="shared" si="339"/>
        <v>375.06999999999994</v>
      </c>
      <c r="B3210" s="38" t="s">
        <v>312</v>
      </c>
      <c r="C3210" s="49">
        <v>2.2200000000000002</v>
      </c>
      <c r="D3210" s="49" t="s">
        <v>38</v>
      </c>
      <c r="E3210" s="53"/>
      <c r="F3210" s="31"/>
      <c r="G3210" s="31"/>
      <c r="H3210" s="210"/>
    </row>
    <row r="3211" spans="1:8" ht="20.25" customHeight="1">
      <c r="A3211" s="216">
        <f t="shared" si="339"/>
        <v>375.07999999999993</v>
      </c>
      <c r="B3211" s="38" t="s">
        <v>313</v>
      </c>
      <c r="C3211" s="49">
        <v>1.39</v>
      </c>
      <c r="D3211" s="49" t="s">
        <v>38</v>
      </c>
      <c r="E3211" s="53"/>
      <c r="F3211" s="31"/>
      <c r="G3211" s="31"/>
      <c r="H3211" s="217"/>
    </row>
    <row r="3212" spans="1:8" ht="20.25" customHeight="1">
      <c r="A3212" s="228"/>
      <c r="B3212" s="88" t="s">
        <v>420</v>
      </c>
      <c r="C3212" s="88"/>
      <c r="D3212" s="88"/>
      <c r="E3212" s="88"/>
      <c r="F3212" s="226"/>
      <c r="G3212" s="101"/>
      <c r="H3212" s="217"/>
    </row>
    <row r="3213" spans="1:8" ht="20.25" customHeight="1">
      <c r="A3213" s="215">
        <v>376</v>
      </c>
      <c r="B3213" s="18" t="s">
        <v>60</v>
      </c>
      <c r="C3213" s="49"/>
      <c r="D3213" s="49"/>
      <c r="E3213" s="18"/>
      <c r="F3213" s="107"/>
      <c r="G3213" s="107"/>
      <c r="H3213" s="210"/>
    </row>
    <row r="3214" spans="1:8" ht="20.25" customHeight="1">
      <c r="A3214" s="216">
        <f t="shared" ref="A3214" si="340">A3213+0.01</f>
        <v>376.01</v>
      </c>
      <c r="B3214" s="38" t="s">
        <v>314</v>
      </c>
      <c r="C3214" s="49">
        <v>54.25</v>
      </c>
      <c r="D3214" s="49" t="s">
        <v>11</v>
      </c>
      <c r="E3214" s="53"/>
      <c r="F3214" s="31"/>
      <c r="G3214" s="31"/>
      <c r="H3214" s="217"/>
    </row>
    <row r="3215" spans="1:8" ht="20.25" customHeight="1">
      <c r="A3215" s="228"/>
      <c r="B3215" s="88" t="s">
        <v>420</v>
      </c>
      <c r="C3215" s="88"/>
      <c r="D3215" s="88"/>
      <c r="E3215" s="88"/>
      <c r="F3215" s="226"/>
      <c r="G3215" s="101"/>
      <c r="H3215" s="217"/>
    </row>
    <row r="3216" spans="1:8" ht="20.25" customHeight="1">
      <c r="A3216" s="215">
        <v>377</v>
      </c>
      <c r="B3216" s="18" t="s">
        <v>469</v>
      </c>
      <c r="C3216" s="49"/>
      <c r="D3216" s="49"/>
      <c r="E3216" s="18"/>
      <c r="F3216" s="107"/>
      <c r="G3216" s="107"/>
      <c r="H3216" s="210"/>
    </row>
    <row r="3217" spans="1:8" ht="20.25" customHeight="1">
      <c r="A3217" s="216">
        <f t="shared" ref="A3217:A3220" si="341">A3216+0.01</f>
        <v>377.01</v>
      </c>
      <c r="B3217" s="38" t="s">
        <v>63</v>
      </c>
      <c r="C3217" s="49">
        <v>408.21</v>
      </c>
      <c r="D3217" s="49" t="s">
        <v>11</v>
      </c>
      <c r="E3217" s="53"/>
      <c r="F3217" s="31"/>
      <c r="G3217" s="31"/>
      <c r="H3217" s="210"/>
    </row>
    <row r="3218" spans="1:8" ht="20.25" customHeight="1">
      <c r="A3218" s="216">
        <f t="shared" si="341"/>
        <v>377.02</v>
      </c>
      <c r="B3218" s="38" t="s">
        <v>315</v>
      </c>
      <c r="C3218" s="49">
        <v>408.21</v>
      </c>
      <c r="D3218" s="49" t="s">
        <v>11</v>
      </c>
      <c r="E3218" s="53"/>
      <c r="F3218" s="31"/>
      <c r="G3218" s="31"/>
      <c r="H3218" s="210"/>
    </row>
    <row r="3219" spans="1:8" ht="20.25" customHeight="1">
      <c r="A3219" s="216">
        <f t="shared" si="341"/>
        <v>377.03</v>
      </c>
      <c r="B3219" s="38" t="s">
        <v>67</v>
      </c>
      <c r="C3219" s="49">
        <v>301.76</v>
      </c>
      <c r="D3219" s="49" t="s">
        <v>91</v>
      </c>
      <c r="E3219" s="53"/>
      <c r="F3219" s="31"/>
      <c r="G3219" s="31"/>
      <c r="H3219" s="210"/>
    </row>
    <row r="3220" spans="1:8" ht="20.25" customHeight="1">
      <c r="A3220" s="216">
        <f t="shared" si="341"/>
        <v>377.03999999999996</v>
      </c>
      <c r="B3220" s="38" t="s">
        <v>316</v>
      </c>
      <c r="C3220" s="49">
        <v>13.6</v>
      </c>
      <c r="D3220" s="49" t="s">
        <v>91</v>
      </c>
      <c r="E3220" s="53"/>
      <c r="F3220" s="31"/>
      <c r="G3220" s="31"/>
      <c r="H3220" s="217"/>
    </row>
    <row r="3221" spans="1:8" ht="20.25" customHeight="1">
      <c r="A3221" s="228"/>
      <c r="B3221" s="88" t="s">
        <v>420</v>
      </c>
      <c r="C3221" s="88"/>
      <c r="D3221" s="88"/>
      <c r="E3221" s="88"/>
      <c r="F3221" s="226"/>
      <c r="G3221" s="101"/>
      <c r="H3221" s="217"/>
    </row>
    <row r="3222" spans="1:8" ht="20.25" customHeight="1">
      <c r="A3222" s="215">
        <v>378</v>
      </c>
      <c r="B3222" s="18" t="s">
        <v>470</v>
      </c>
      <c r="C3222" s="49"/>
      <c r="D3222" s="49"/>
      <c r="E3222" s="18"/>
      <c r="F3222" s="107"/>
      <c r="G3222" s="107"/>
      <c r="H3222" s="210"/>
    </row>
    <row r="3223" spans="1:8" ht="20.25" customHeight="1">
      <c r="A3223" s="216">
        <f t="shared" ref="A3223" si="342">A3222+0.01</f>
        <v>378.01</v>
      </c>
      <c r="B3223" s="38" t="s">
        <v>317</v>
      </c>
      <c r="C3223" s="49">
        <v>28.42</v>
      </c>
      <c r="D3223" s="49" t="s">
        <v>38</v>
      </c>
      <c r="E3223" s="53"/>
      <c r="F3223" s="31"/>
      <c r="G3223" s="31"/>
      <c r="H3223" s="217"/>
    </row>
    <row r="3224" spans="1:8" ht="20.25" customHeight="1">
      <c r="A3224" s="228"/>
      <c r="B3224" s="88" t="s">
        <v>420</v>
      </c>
      <c r="C3224" s="88"/>
      <c r="D3224" s="88"/>
      <c r="E3224" s="88"/>
      <c r="F3224" s="226"/>
      <c r="G3224" s="101"/>
      <c r="H3224" s="217"/>
    </row>
    <row r="3225" spans="1:8" ht="20.25" customHeight="1">
      <c r="A3225" s="215">
        <v>379</v>
      </c>
      <c r="B3225" s="18" t="s">
        <v>1549</v>
      </c>
      <c r="C3225" s="49"/>
      <c r="D3225" s="49"/>
      <c r="E3225" s="18"/>
      <c r="F3225" s="107"/>
      <c r="G3225" s="107"/>
      <c r="H3225" s="210"/>
    </row>
    <row r="3226" spans="1:8" ht="20.25" customHeight="1">
      <c r="A3226" s="216">
        <f t="shared" ref="A3226" si="343">A3225+0.01</f>
        <v>379.01</v>
      </c>
      <c r="B3226" s="38" t="s">
        <v>318</v>
      </c>
      <c r="C3226" s="49">
        <v>72.2</v>
      </c>
      <c r="D3226" s="49" t="s">
        <v>91</v>
      </c>
      <c r="E3226" s="53"/>
      <c r="F3226" s="31"/>
      <c r="G3226" s="31"/>
      <c r="H3226" s="217"/>
    </row>
    <row r="3227" spans="1:8" ht="20.25" customHeight="1">
      <c r="A3227" s="228"/>
      <c r="B3227" s="88" t="s">
        <v>420</v>
      </c>
      <c r="C3227" s="88"/>
      <c r="D3227" s="88"/>
      <c r="E3227" s="88"/>
      <c r="F3227" s="226"/>
      <c r="G3227" s="101"/>
      <c r="H3227" s="217"/>
    </row>
    <row r="3228" spans="1:8" ht="20.25" customHeight="1">
      <c r="A3228" s="215">
        <v>380</v>
      </c>
      <c r="B3228" s="18" t="s">
        <v>82</v>
      </c>
      <c r="C3228" s="49"/>
      <c r="D3228" s="49"/>
      <c r="E3228" s="18"/>
      <c r="F3228" s="107"/>
      <c r="G3228" s="107"/>
      <c r="H3228" s="210"/>
    </row>
    <row r="3229" spans="1:8" ht="20.25" customHeight="1">
      <c r="A3229" s="216">
        <f t="shared" ref="A3229" si="344">A3228+0.01</f>
        <v>380.01</v>
      </c>
      <c r="B3229" s="38" t="s">
        <v>189</v>
      </c>
      <c r="C3229" s="49">
        <v>408.21</v>
      </c>
      <c r="D3229" s="49" t="s">
        <v>11</v>
      </c>
      <c r="E3229" s="53"/>
      <c r="F3229" s="31"/>
      <c r="G3229" s="31"/>
      <c r="H3229" s="217"/>
    </row>
    <row r="3230" spans="1:8" ht="20.25" customHeight="1">
      <c r="A3230" s="228"/>
      <c r="B3230" s="88" t="s">
        <v>420</v>
      </c>
      <c r="C3230" s="88"/>
      <c r="D3230" s="88"/>
      <c r="E3230" s="88"/>
      <c r="F3230" s="226"/>
      <c r="G3230" s="101"/>
      <c r="H3230" s="217"/>
    </row>
    <row r="3231" spans="1:8" ht="20.25" customHeight="1">
      <c r="A3231" s="215">
        <v>381</v>
      </c>
      <c r="B3231" s="18" t="s">
        <v>1496</v>
      </c>
      <c r="C3231" s="49"/>
      <c r="D3231" s="49"/>
      <c r="E3231" s="18"/>
      <c r="F3231" s="107"/>
      <c r="G3231" s="107"/>
      <c r="H3231" s="210"/>
    </row>
    <row r="3232" spans="1:8" ht="20.25" customHeight="1">
      <c r="A3232" s="216">
        <f t="shared" ref="A3232:A3233" si="345">A3231+0.01</f>
        <v>381.01</v>
      </c>
      <c r="B3232" s="38" t="s">
        <v>319</v>
      </c>
      <c r="C3232" s="49">
        <v>11.559999999999999</v>
      </c>
      <c r="D3232" s="49" t="s">
        <v>11</v>
      </c>
      <c r="E3232" s="53"/>
      <c r="F3232" s="31"/>
      <c r="G3232" s="31"/>
      <c r="H3232" s="217"/>
    </row>
    <row r="3233" spans="1:8" ht="30">
      <c r="A3233" s="216">
        <f t="shared" si="345"/>
        <v>381.02</v>
      </c>
      <c r="B3233" s="38" t="s">
        <v>107</v>
      </c>
      <c r="C3233" s="49">
        <v>13.6</v>
      </c>
      <c r="D3233" s="49" t="s">
        <v>11</v>
      </c>
      <c r="E3233" s="53"/>
      <c r="F3233" s="31"/>
      <c r="G3233" s="31"/>
      <c r="H3233" s="217"/>
    </row>
    <row r="3234" spans="1:8" ht="20.25" customHeight="1">
      <c r="A3234" s="228"/>
      <c r="B3234" s="88" t="s">
        <v>420</v>
      </c>
      <c r="C3234" s="88"/>
      <c r="D3234" s="88"/>
      <c r="E3234" s="88"/>
      <c r="F3234" s="226"/>
      <c r="G3234" s="101"/>
      <c r="H3234" s="217"/>
    </row>
    <row r="3235" spans="1:8" ht="15.75">
      <c r="A3235" s="215">
        <v>382</v>
      </c>
      <c r="B3235" s="18" t="s">
        <v>87</v>
      </c>
      <c r="C3235" s="49"/>
      <c r="D3235" s="49"/>
      <c r="E3235" s="18"/>
      <c r="F3235" s="107"/>
      <c r="G3235" s="107"/>
      <c r="H3235" s="210"/>
    </row>
    <row r="3236" spans="1:8" ht="20.25" customHeight="1">
      <c r="A3236" s="216">
        <f t="shared" ref="A3236" si="346">A3235+0.01</f>
        <v>382.01</v>
      </c>
      <c r="B3236" s="38" t="s">
        <v>320</v>
      </c>
      <c r="C3236" s="49">
        <v>12.24</v>
      </c>
      <c r="D3236" s="49" t="s">
        <v>11</v>
      </c>
      <c r="E3236" s="53"/>
      <c r="F3236" s="31"/>
      <c r="G3236" s="31"/>
      <c r="H3236" s="217"/>
    </row>
    <row r="3237" spans="1:8" ht="20.25" customHeight="1">
      <c r="A3237" s="228"/>
      <c r="B3237" s="88" t="s">
        <v>420</v>
      </c>
      <c r="C3237" s="88"/>
      <c r="D3237" s="88"/>
      <c r="E3237" s="88"/>
      <c r="F3237" s="226"/>
      <c r="G3237" s="101"/>
      <c r="H3237" s="217"/>
    </row>
    <row r="3238" spans="1:8" ht="20.25" customHeight="1">
      <c r="A3238" s="231"/>
      <c r="B3238" s="18"/>
      <c r="C3238" s="18"/>
      <c r="D3238" s="18"/>
      <c r="E3238" s="18"/>
      <c r="F3238" s="107"/>
      <c r="G3238" s="107"/>
      <c r="H3238" s="210"/>
    </row>
    <row r="3239" spans="1:8" ht="20.25" customHeight="1">
      <c r="A3239" s="225"/>
      <c r="B3239" s="58" t="s">
        <v>693</v>
      </c>
      <c r="C3239" s="58"/>
      <c r="D3239" s="58"/>
      <c r="E3239" s="58"/>
      <c r="F3239" s="226"/>
      <c r="G3239" s="101"/>
      <c r="H3239" s="210"/>
    </row>
    <row r="3240" spans="1:8" ht="20.25" customHeight="1">
      <c r="A3240" s="215">
        <v>383</v>
      </c>
      <c r="B3240" s="18" t="s">
        <v>1460</v>
      </c>
      <c r="C3240" s="133"/>
      <c r="D3240" s="133"/>
      <c r="E3240" s="133"/>
      <c r="F3240" s="101"/>
      <c r="G3240" s="101"/>
      <c r="H3240" s="217"/>
    </row>
    <row r="3241" spans="1:8" ht="20.25" customHeight="1">
      <c r="A3241" s="216">
        <f t="shared" ref="A3241:A3244" si="347">A3240+0.01</f>
        <v>383.01</v>
      </c>
      <c r="B3241" s="88" t="s">
        <v>964</v>
      </c>
      <c r="C3241" s="49">
        <v>2</v>
      </c>
      <c r="D3241" s="49" t="s">
        <v>229</v>
      </c>
      <c r="E3241" s="148"/>
      <c r="F3241" s="31"/>
      <c r="G3241" s="31"/>
      <c r="H3241" s="210"/>
    </row>
    <row r="3242" spans="1:8" ht="20.25" customHeight="1">
      <c r="A3242" s="216">
        <f t="shared" si="347"/>
        <v>383.02</v>
      </c>
      <c r="B3242" s="88" t="s">
        <v>965</v>
      </c>
      <c r="C3242" s="49">
        <v>4</v>
      </c>
      <c r="D3242" s="49" t="s">
        <v>229</v>
      </c>
      <c r="E3242" s="148"/>
      <c r="F3242" s="31"/>
      <c r="G3242" s="31"/>
      <c r="H3242" s="210"/>
    </row>
    <row r="3243" spans="1:8" ht="20.25" customHeight="1">
      <c r="A3243" s="216">
        <f t="shared" si="347"/>
        <v>383.03</v>
      </c>
      <c r="B3243" s="88" t="s">
        <v>966</v>
      </c>
      <c r="C3243" s="49">
        <v>3</v>
      </c>
      <c r="D3243" s="49" t="s">
        <v>229</v>
      </c>
      <c r="E3243" s="148"/>
      <c r="F3243" s="31"/>
      <c r="G3243" s="31"/>
      <c r="H3243" s="210"/>
    </row>
    <row r="3244" spans="1:8" ht="20.25" customHeight="1">
      <c r="A3244" s="216">
        <f t="shared" si="347"/>
        <v>383.03999999999996</v>
      </c>
      <c r="B3244" s="88" t="s">
        <v>967</v>
      </c>
      <c r="C3244" s="49">
        <v>1</v>
      </c>
      <c r="D3244" s="49" t="s">
        <v>229</v>
      </c>
      <c r="E3244" s="148"/>
      <c r="F3244" s="31"/>
      <c r="G3244" s="31"/>
      <c r="H3244" s="210"/>
    </row>
    <row r="3245" spans="1:8" ht="20.25" customHeight="1">
      <c r="A3245" s="225"/>
      <c r="B3245" s="18" t="s">
        <v>1535</v>
      </c>
      <c r="C3245" s="18"/>
      <c r="D3245" s="18"/>
      <c r="E3245" s="18"/>
      <c r="F3245" s="226"/>
      <c r="G3245" s="101"/>
      <c r="H3245" s="217"/>
    </row>
    <row r="3246" spans="1:8" ht="20.25" customHeight="1">
      <c r="A3246" s="231"/>
      <c r="B3246" s="18"/>
      <c r="C3246" s="49"/>
      <c r="D3246" s="18"/>
      <c r="E3246" s="18"/>
      <c r="F3246" s="107"/>
      <c r="G3246" s="107"/>
      <c r="H3246" s="210"/>
    </row>
    <row r="3247" spans="1:8" ht="20.25" customHeight="1">
      <c r="A3247" s="225"/>
      <c r="B3247" s="41" t="s">
        <v>423</v>
      </c>
      <c r="C3247" s="41"/>
      <c r="D3247" s="41"/>
      <c r="E3247" s="41"/>
      <c r="F3247" s="226"/>
      <c r="G3247" s="110"/>
      <c r="H3247" s="233"/>
    </row>
    <row r="3248" spans="1:8" ht="20.25" customHeight="1">
      <c r="A3248" s="234"/>
      <c r="B3248" s="18"/>
      <c r="C3248" s="18"/>
      <c r="D3248" s="18"/>
      <c r="E3248" s="18"/>
      <c r="F3248" s="18"/>
      <c r="G3248" s="18"/>
      <c r="H3248" s="210"/>
    </row>
    <row r="3249" spans="1:8" ht="20.100000000000001" customHeight="1">
      <c r="A3249" s="225"/>
      <c r="B3249" s="41" t="s">
        <v>1550</v>
      </c>
      <c r="C3249" s="41"/>
      <c r="D3249" s="41"/>
      <c r="E3249" s="41"/>
      <c r="F3249" s="41"/>
      <c r="G3249" s="111"/>
      <c r="H3249" s="214"/>
    </row>
    <row r="3250" spans="1:8" ht="20.25" customHeight="1">
      <c r="A3250" s="231"/>
      <c r="B3250" s="18"/>
      <c r="C3250" s="18"/>
      <c r="D3250" s="18"/>
      <c r="E3250" s="18"/>
      <c r="F3250" s="18"/>
      <c r="G3250" s="18"/>
      <c r="H3250" s="210"/>
    </row>
    <row r="3251" spans="1:8" ht="20.25" customHeight="1">
      <c r="A3251" s="227" t="s">
        <v>337</v>
      </c>
      <c r="B3251" s="41" t="s">
        <v>1551</v>
      </c>
      <c r="C3251" s="18"/>
      <c r="D3251" s="18"/>
      <c r="E3251" s="18"/>
      <c r="F3251" s="18"/>
      <c r="G3251" s="18"/>
      <c r="H3251" s="210"/>
    </row>
    <row r="3252" spans="1:8" ht="20.25" customHeight="1">
      <c r="A3252" s="215">
        <v>384</v>
      </c>
      <c r="B3252" s="18" t="s">
        <v>9</v>
      </c>
      <c r="C3252" s="4"/>
      <c r="D3252" s="4"/>
      <c r="E3252" s="49"/>
      <c r="F3252" s="49"/>
      <c r="G3252" s="49"/>
      <c r="H3252" s="210"/>
    </row>
    <row r="3253" spans="1:8" ht="20.25" customHeight="1">
      <c r="A3253" s="216">
        <f t="shared" ref="A3253" si="348">A3252+0.01</f>
        <v>384.01</v>
      </c>
      <c r="B3253" s="38" t="s">
        <v>12</v>
      </c>
      <c r="C3253" s="49">
        <f>C3266/0.12</f>
        <v>11.100000000000001</v>
      </c>
      <c r="D3253" s="49" t="s">
        <v>13</v>
      </c>
      <c r="E3253" s="53"/>
      <c r="F3253" s="31"/>
      <c r="G3253" s="31"/>
      <c r="H3253" s="217"/>
    </row>
    <row r="3254" spans="1:8" ht="20.25" customHeight="1">
      <c r="A3254" s="228"/>
      <c r="B3254" s="88" t="s">
        <v>420</v>
      </c>
      <c r="C3254" s="88"/>
      <c r="D3254" s="88"/>
      <c r="E3254" s="88"/>
      <c r="F3254" s="226"/>
      <c r="G3254" s="101"/>
      <c r="H3254" s="217"/>
    </row>
    <row r="3255" spans="1:8" ht="20.25" customHeight="1">
      <c r="A3255" s="215">
        <v>385</v>
      </c>
      <c r="B3255" s="18" t="s">
        <v>194</v>
      </c>
      <c r="C3255" s="49"/>
      <c r="D3255" s="49"/>
      <c r="E3255" s="49"/>
      <c r="F3255" s="31"/>
      <c r="G3255" s="31"/>
      <c r="H3255" s="210"/>
    </row>
    <row r="3256" spans="1:8" ht="20.25" customHeight="1">
      <c r="A3256" s="216">
        <f t="shared" ref="A3256" si="349">A3255+0.01</f>
        <v>385.01</v>
      </c>
      <c r="B3256" s="38" t="s">
        <v>96</v>
      </c>
      <c r="C3256" s="49">
        <v>4.806</v>
      </c>
      <c r="D3256" s="49" t="s">
        <v>38</v>
      </c>
      <c r="E3256" s="53"/>
      <c r="F3256" s="31"/>
      <c r="G3256" s="31"/>
      <c r="H3256" s="210"/>
    </row>
    <row r="3257" spans="1:8" ht="20.25" customHeight="1">
      <c r="A3257" s="242">
        <f>A3256+0.1</f>
        <v>385.11</v>
      </c>
      <c r="B3257" s="38" t="s">
        <v>195</v>
      </c>
      <c r="C3257" s="49">
        <v>2.8710000000000004</v>
      </c>
      <c r="D3257" s="49" t="s">
        <v>38</v>
      </c>
      <c r="E3257" s="53"/>
      <c r="F3257" s="31"/>
      <c r="G3257" s="31"/>
      <c r="H3257" s="210"/>
    </row>
    <row r="3258" spans="1:8" ht="20.25" customHeight="1">
      <c r="A3258" s="242">
        <f>A3257+0.1</f>
        <v>385.21000000000004</v>
      </c>
      <c r="B3258" s="38" t="s">
        <v>19</v>
      </c>
      <c r="C3258" s="49">
        <v>0.86130000000000007</v>
      </c>
      <c r="D3258" s="49" t="s">
        <v>38</v>
      </c>
      <c r="E3258" s="53"/>
      <c r="F3258" s="31"/>
      <c r="G3258" s="31"/>
      <c r="H3258" s="210"/>
    </row>
    <row r="3259" spans="1:8" ht="20.25" customHeight="1">
      <c r="A3259" s="242">
        <f>A3258+0.1</f>
        <v>385.31000000000006</v>
      </c>
      <c r="B3259" s="38" t="s">
        <v>196</v>
      </c>
      <c r="C3259" s="49">
        <v>2.5155000000000003</v>
      </c>
      <c r="D3259" s="49" t="s">
        <v>38</v>
      </c>
      <c r="E3259" s="53"/>
      <c r="F3259" s="31"/>
      <c r="G3259" s="31"/>
      <c r="H3259" s="217"/>
    </row>
    <row r="3260" spans="1:8" ht="20.25" customHeight="1">
      <c r="A3260" s="228"/>
      <c r="B3260" s="88" t="s">
        <v>420</v>
      </c>
      <c r="C3260" s="88"/>
      <c r="D3260" s="88"/>
      <c r="E3260" s="88"/>
      <c r="F3260" s="226"/>
      <c r="G3260" s="101"/>
      <c r="H3260" s="217"/>
    </row>
    <row r="3261" spans="1:8" ht="20.25" customHeight="1">
      <c r="A3261" s="215">
        <v>386</v>
      </c>
      <c r="B3261" s="18" t="s">
        <v>440</v>
      </c>
      <c r="C3261" s="49"/>
      <c r="D3261" s="49"/>
      <c r="E3261" s="49"/>
      <c r="F3261" s="31"/>
      <c r="G3261" s="31"/>
      <c r="H3261" s="210"/>
    </row>
    <row r="3262" spans="1:8" ht="20.25" customHeight="1">
      <c r="A3262" s="216">
        <f t="shared" ref="A3262" si="350">A3261+0.01</f>
        <v>386.01</v>
      </c>
      <c r="B3262" s="38" t="s">
        <v>197</v>
      </c>
      <c r="C3262" s="49">
        <v>1.00125</v>
      </c>
      <c r="D3262" s="49" t="s">
        <v>38</v>
      </c>
      <c r="E3262" s="53"/>
      <c r="F3262" s="31"/>
      <c r="G3262" s="31"/>
      <c r="H3262" s="210"/>
    </row>
    <row r="3263" spans="1:8" ht="30">
      <c r="A3263" s="242">
        <f>A3262+0.01</f>
        <v>386.02</v>
      </c>
      <c r="B3263" s="38" t="s">
        <v>198</v>
      </c>
      <c r="C3263" s="49">
        <v>0.315</v>
      </c>
      <c r="D3263" s="49" t="s">
        <v>38</v>
      </c>
      <c r="E3263" s="53"/>
      <c r="F3263" s="31"/>
      <c r="G3263" s="31"/>
      <c r="H3263" s="210"/>
    </row>
    <row r="3264" spans="1:8" ht="30">
      <c r="A3264" s="242">
        <f>A3263+0.01</f>
        <v>386.03</v>
      </c>
      <c r="B3264" s="38" t="s">
        <v>199</v>
      </c>
      <c r="C3264" s="49">
        <v>0.25800000000000001</v>
      </c>
      <c r="D3264" s="49" t="s">
        <v>38</v>
      </c>
      <c r="E3264" s="53"/>
      <c r="F3264" s="31"/>
      <c r="G3264" s="31"/>
      <c r="H3264" s="210"/>
    </row>
    <row r="3265" spans="1:8" ht="30">
      <c r="A3265" s="242">
        <f>A3264+0.01</f>
        <v>386.03999999999996</v>
      </c>
      <c r="B3265" s="38" t="s">
        <v>200</v>
      </c>
      <c r="C3265" s="49">
        <v>8.3000000000000007</v>
      </c>
      <c r="D3265" s="49" t="s">
        <v>91</v>
      </c>
      <c r="E3265" s="53"/>
      <c r="F3265" s="31"/>
      <c r="G3265" s="31"/>
      <c r="H3265" s="210"/>
    </row>
    <row r="3266" spans="1:8" ht="30">
      <c r="A3266" s="242">
        <f>A3265+0.01</f>
        <v>386.04999999999995</v>
      </c>
      <c r="B3266" s="38" t="s">
        <v>201</v>
      </c>
      <c r="C3266" s="49">
        <v>1.3320000000000001</v>
      </c>
      <c r="D3266" s="49" t="s">
        <v>38</v>
      </c>
      <c r="E3266" s="53"/>
      <c r="F3266" s="31"/>
      <c r="G3266" s="31"/>
      <c r="H3266" s="217"/>
    </row>
    <row r="3267" spans="1:8" ht="20.25" customHeight="1">
      <c r="A3267" s="228"/>
      <c r="B3267" s="88" t="s">
        <v>420</v>
      </c>
      <c r="C3267" s="88"/>
      <c r="D3267" s="88"/>
      <c r="E3267" s="88"/>
      <c r="F3267" s="226"/>
      <c r="G3267" s="101"/>
      <c r="H3267" s="217"/>
    </row>
    <row r="3268" spans="1:8" ht="20.25" customHeight="1">
      <c r="A3268" s="215">
        <v>387</v>
      </c>
      <c r="B3268" s="18" t="s">
        <v>202</v>
      </c>
      <c r="C3268" s="49"/>
      <c r="D3268" s="49"/>
      <c r="E3268" s="49"/>
      <c r="F3268" s="31"/>
      <c r="G3268" s="31"/>
      <c r="H3268" s="210"/>
    </row>
    <row r="3269" spans="1:8" ht="20.25" customHeight="1">
      <c r="A3269" s="216">
        <f t="shared" ref="A3269" si="351">A3268+0.01</f>
        <v>387.01</v>
      </c>
      <c r="B3269" s="38" t="s">
        <v>203</v>
      </c>
      <c r="C3269" s="49">
        <v>17.829999999999998</v>
      </c>
      <c r="D3269" s="49" t="s">
        <v>11</v>
      </c>
      <c r="E3269" s="53"/>
      <c r="F3269" s="31"/>
      <c r="G3269" s="31"/>
      <c r="H3269" s="217"/>
    </row>
    <row r="3270" spans="1:8" ht="20.25" customHeight="1">
      <c r="A3270" s="228"/>
      <c r="B3270" s="88" t="s">
        <v>420</v>
      </c>
      <c r="C3270" s="88"/>
      <c r="D3270" s="88"/>
      <c r="E3270" s="88"/>
      <c r="F3270" s="226"/>
      <c r="G3270" s="101"/>
      <c r="H3270" s="217"/>
    </row>
    <row r="3271" spans="1:8" ht="20.25" customHeight="1">
      <c r="A3271" s="215">
        <v>388</v>
      </c>
      <c r="B3271" s="18" t="s">
        <v>469</v>
      </c>
      <c r="C3271" s="49"/>
      <c r="D3271" s="49"/>
      <c r="E3271" s="49"/>
      <c r="F3271" s="31"/>
      <c r="G3271" s="31"/>
      <c r="H3271" s="210"/>
    </row>
    <row r="3272" spans="1:8" ht="20.25" customHeight="1">
      <c r="A3272" s="216">
        <f t="shared" ref="A3272" si="352">A3271+0.01</f>
        <v>388.01</v>
      </c>
      <c r="B3272" s="38" t="s">
        <v>63</v>
      </c>
      <c r="C3272" s="49">
        <v>44.378500000000003</v>
      </c>
      <c r="D3272" s="49" t="s">
        <v>11</v>
      </c>
      <c r="E3272" s="53"/>
      <c r="F3272" s="31"/>
      <c r="G3272" s="31"/>
      <c r="H3272" s="210"/>
    </row>
    <row r="3273" spans="1:8" ht="20.25" customHeight="1">
      <c r="A3273" s="242">
        <f>A3272+0.01</f>
        <v>388.02</v>
      </c>
      <c r="B3273" s="38" t="s">
        <v>204</v>
      </c>
      <c r="C3273" s="49">
        <v>13.563499999999999</v>
      </c>
      <c r="D3273" s="49" t="s">
        <v>11</v>
      </c>
      <c r="E3273" s="53"/>
      <c r="F3273" s="31"/>
      <c r="G3273" s="31"/>
      <c r="H3273" s="210"/>
    </row>
    <row r="3274" spans="1:8" ht="20.25" customHeight="1">
      <c r="A3274" s="242">
        <f>A3273+0.01</f>
        <v>388.03</v>
      </c>
      <c r="B3274" s="38" t="s">
        <v>205</v>
      </c>
      <c r="C3274" s="49">
        <v>30.814999999999998</v>
      </c>
      <c r="D3274" s="49" t="s">
        <v>11</v>
      </c>
      <c r="E3274" s="53"/>
      <c r="F3274" s="31"/>
      <c r="G3274" s="31"/>
      <c r="H3274" s="210"/>
    </row>
    <row r="3275" spans="1:8" ht="20.25" customHeight="1">
      <c r="A3275" s="242">
        <f>A3274+0.01</f>
        <v>388.03999999999996</v>
      </c>
      <c r="B3275" s="38" t="s">
        <v>67</v>
      </c>
      <c r="C3275" s="49">
        <v>29.6</v>
      </c>
      <c r="D3275" s="49" t="s">
        <v>91</v>
      </c>
      <c r="E3275" s="53"/>
      <c r="F3275" s="31"/>
      <c r="G3275" s="31"/>
      <c r="H3275" s="217"/>
    </row>
    <row r="3276" spans="1:8" ht="20.25" customHeight="1">
      <c r="A3276" s="228"/>
      <c r="B3276" s="88" t="s">
        <v>420</v>
      </c>
      <c r="C3276" s="88"/>
      <c r="D3276" s="88"/>
      <c r="E3276" s="88"/>
      <c r="F3276" s="226"/>
      <c r="G3276" s="101"/>
      <c r="H3276" s="217"/>
    </row>
    <row r="3277" spans="1:8" ht="20.25" customHeight="1">
      <c r="A3277" s="215">
        <v>389</v>
      </c>
      <c r="B3277" s="18" t="s">
        <v>470</v>
      </c>
      <c r="C3277" s="49"/>
      <c r="D3277" s="49"/>
      <c r="E3277" s="49"/>
      <c r="F3277" s="31"/>
      <c r="G3277" s="31"/>
      <c r="H3277" s="210"/>
    </row>
    <row r="3278" spans="1:8" ht="20.25" customHeight="1">
      <c r="A3278" s="216">
        <f t="shared" ref="A3278" si="353">A3277+0.01</f>
        <v>389.01</v>
      </c>
      <c r="B3278" s="38" t="s">
        <v>70</v>
      </c>
      <c r="C3278" s="49">
        <v>3.8</v>
      </c>
      <c r="D3278" s="49" t="s">
        <v>11</v>
      </c>
      <c r="E3278" s="53"/>
      <c r="F3278" s="31"/>
      <c r="G3278" s="31"/>
      <c r="H3278" s="217"/>
    </row>
    <row r="3279" spans="1:8" ht="20.25" customHeight="1">
      <c r="A3279" s="228"/>
      <c r="B3279" s="88" t="s">
        <v>420</v>
      </c>
      <c r="C3279" s="88"/>
      <c r="D3279" s="88"/>
      <c r="E3279" s="88"/>
      <c r="F3279" s="349"/>
      <c r="G3279" s="101"/>
      <c r="H3279" s="217"/>
    </row>
    <row r="3280" spans="1:8" ht="20.25" customHeight="1">
      <c r="A3280" s="215">
        <v>390</v>
      </c>
      <c r="B3280" s="18" t="s">
        <v>1552</v>
      </c>
      <c r="C3280" s="49"/>
      <c r="D3280" s="49"/>
      <c r="E3280" s="49"/>
      <c r="F3280" s="31"/>
      <c r="G3280" s="31"/>
      <c r="H3280" s="210"/>
    </row>
    <row r="3281" spans="1:8" ht="20.25" customHeight="1">
      <c r="A3281" s="216">
        <f t="shared" ref="A3281" si="354">A3280+0.01</f>
        <v>390.01</v>
      </c>
      <c r="B3281" s="38" t="s">
        <v>105</v>
      </c>
      <c r="C3281" s="49">
        <v>9.64</v>
      </c>
      <c r="D3281" s="49" t="s">
        <v>11</v>
      </c>
      <c r="E3281" s="53"/>
      <c r="F3281" s="31"/>
      <c r="G3281" s="31"/>
      <c r="H3281" s="210"/>
    </row>
    <row r="3282" spans="1:8" ht="20.25" customHeight="1">
      <c r="A3282" s="242">
        <f>A3281+0.01</f>
        <v>390.02</v>
      </c>
      <c r="B3282" s="38" t="s">
        <v>106</v>
      </c>
      <c r="C3282" s="49">
        <v>7.89</v>
      </c>
      <c r="D3282" s="49" t="s">
        <v>68</v>
      </c>
      <c r="E3282" s="53"/>
      <c r="F3282" s="31"/>
      <c r="G3282" s="31"/>
      <c r="H3282" s="210"/>
    </row>
    <row r="3283" spans="1:8" ht="30">
      <c r="A3283" s="243">
        <f>A3282+0.01</f>
        <v>390.03</v>
      </c>
      <c r="B3283" s="38" t="s">
        <v>206</v>
      </c>
      <c r="C3283" s="49">
        <v>9.64</v>
      </c>
      <c r="D3283" s="49" t="s">
        <v>11</v>
      </c>
      <c r="E3283" s="53"/>
      <c r="F3283" s="31"/>
      <c r="G3283" s="31"/>
      <c r="H3283" s="217"/>
    </row>
    <row r="3284" spans="1:8" ht="20.25" customHeight="1">
      <c r="A3284" s="228"/>
      <c r="B3284" s="88" t="s">
        <v>420</v>
      </c>
      <c r="C3284" s="88"/>
      <c r="D3284" s="88"/>
      <c r="E3284" s="88"/>
      <c r="F3284" s="226"/>
      <c r="G3284" s="101"/>
      <c r="H3284" s="217"/>
    </row>
    <row r="3285" spans="1:8" ht="20.25" customHeight="1">
      <c r="A3285" s="215">
        <v>391</v>
      </c>
      <c r="B3285" s="18" t="s">
        <v>207</v>
      </c>
      <c r="C3285" s="49"/>
      <c r="D3285" s="49"/>
      <c r="E3285" s="49"/>
      <c r="F3285" s="31"/>
      <c r="G3285" s="31"/>
      <c r="H3285" s="210"/>
    </row>
    <row r="3286" spans="1:8" ht="20.25" customHeight="1">
      <c r="A3286" s="216">
        <f t="shared" ref="A3286" si="355">A3285+0.01</f>
        <v>391.01</v>
      </c>
      <c r="B3286" s="38" t="s">
        <v>83</v>
      </c>
      <c r="C3286" s="49">
        <v>44.378500000000003</v>
      </c>
      <c r="D3286" s="49" t="s">
        <v>11</v>
      </c>
      <c r="E3286" s="53"/>
      <c r="F3286" s="31"/>
      <c r="G3286" s="31"/>
      <c r="H3286" s="210"/>
    </row>
    <row r="3287" spans="1:8" ht="20.25" customHeight="1">
      <c r="A3287" s="242">
        <f>A3286+0.01</f>
        <v>391.02</v>
      </c>
      <c r="B3287" s="38" t="s">
        <v>208</v>
      </c>
      <c r="C3287" s="49">
        <v>44.378500000000003</v>
      </c>
      <c r="D3287" s="49" t="s">
        <v>11</v>
      </c>
      <c r="E3287" s="53"/>
      <c r="F3287" s="31"/>
      <c r="G3287" s="31"/>
      <c r="H3287" s="217"/>
    </row>
    <row r="3288" spans="1:8" ht="20.25" customHeight="1">
      <c r="A3288" s="228"/>
      <c r="B3288" s="88" t="s">
        <v>420</v>
      </c>
      <c r="C3288" s="88"/>
      <c r="D3288" s="88"/>
      <c r="E3288" s="88"/>
      <c r="F3288" s="226"/>
      <c r="G3288" s="101"/>
      <c r="H3288" s="217"/>
    </row>
    <row r="3289" spans="1:8" ht="20.25" customHeight="1">
      <c r="A3289" s="215">
        <v>392</v>
      </c>
      <c r="B3289" s="18" t="s">
        <v>209</v>
      </c>
      <c r="C3289" s="49"/>
      <c r="D3289" s="49"/>
      <c r="E3289" s="49"/>
      <c r="F3289" s="31"/>
      <c r="G3289" s="31"/>
      <c r="H3289" s="210"/>
    </row>
    <row r="3290" spans="1:8" ht="20.25" customHeight="1">
      <c r="A3290" s="216">
        <f t="shared" ref="A3290" si="356">A3289+0.01</f>
        <v>392.01</v>
      </c>
      <c r="B3290" s="38" t="s">
        <v>210</v>
      </c>
      <c r="C3290" s="49">
        <v>1</v>
      </c>
      <c r="D3290" s="49" t="s">
        <v>229</v>
      </c>
      <c r="E3290" s="53"/>
      <c r="F3290" s="31"/>
      <c r="G3290" s="31"/>
      <c r="H3290" s="210"/>
    </row>
    <row r="3291" spans="1:8" ht="20.25" customHeight="1">
      <c r="A3291" s="242">
        <f>A3290+0.01</f>
        <v>392.02</v>
      </c>
      <c r="B3291" s="38" t="s">
        <v>168</v>
      </c>
      <c r="C3291" s="49">
        <v>2.9000000000000004</v>
      </c>
      <c r="D3291" s="49" t="s">
        <v>11</v>
      </c>
      <c r="E3291" s="53"/>
      <c r="F3291" s="31"/>
      <c r="G3291" s="31"/>
      <c r="H3291" s="217"/>
    </row>
    <row r="3292" spans="1:8" ht="20.25" customHeight="1">
      <c r="A3292" s="228"/>
      <c r="B3292" s="88" t="s">
        <v>420</v>
      </c>
      <c r="C3292" s="88"/>
      <c r="D3292" s="88"/>
      <c r="E3292" s="88"/>
      <c r="F3292" s="226"/>
      <c r="G3292" s="101"/>
      <c r="H3292" s="217"/>
    </row>
    <row r="3293" spans="1:8" ht="20.25" customHeight="1">
      <c r="A3293" s="215">
        <v>393</v>
      </c>
      <c r="B3293" s="18" t="s">
        <v>211</v>
      </c>
      <c r="C3293" s="49"/>
      <c r="D3293" s="49"/>
      <c r="E3293" s="49"/>
      <c r="F3293" s="31"/>
      <c r="G3293" s="31"/>
      <c r="H3293" s="210"/>
    </row>
    <row r="3294" spans="1:8" ht="20.25" customHeight="1">
      <c r="A3294" s="444">
        <f t="shared" ref="A3294" si="357">A3293+0.01</f>
        <v>393.01</v>
      </c>
      <c r="B3294" s="435" t="s">
        <v>212</v>
      </c>
      <c r="C3294" s="434">
        <v>13.4</v>
      </c>
      <c r="D3294" s="434" t="s">
        <v>11</v>
      </c>
      <c r="E3294" s="53"/>
      <c r="F3294" s="31"/>
      <c r="G3294" s="31"/>
      <c r="H3294" s="210"/>
    </row>
    <row r="3295" spans="1:8" ht="20.25" customHeight="1">
      <c r="A3295" s="242">
        <f>A3294+0.01</f>
        <v>393.02</v>
      </c>
      <c r="B3295" s="38" t="s">
        <v>1553</v>
      </c>
      <c r="C3295" s="49">
        <v>6.48</v>
      </c>
      <c r="D3295" s="49" t="s">
        <v>11</v>
      </c>
      <c r="E3295" s="53"/>
      <c r="F3295" s="31"/>
      <c r="G3295" s="31"/>
      <c r="H3295" s="217"/>
    </row>
    <row r="3296" spans="1:8" ht="20.25" customHeight="1">
      <c r="A3296" s="225"/>
      <c r="B3296" s="88" t="s">
        <v>420</v>
      </c>
      <c r="C3296" s="88"/>
      <c r="D3296" s="88"/>
      <c r="E3296" s="88"/>
      <c r="F3296" s="226"/>
      <c r="G3296" s="101"/>
      <c r="H3296" s="217"/>
    </row>
    <row r="3297" spans="1:8" ht="20.25" customHeight="1">
      <c r="A3297" s="229"/>
      <c r="B3297" s="133"/>
      <c r="C3297" s="133"/>
      <c r="D3297" s="133"/>
      <c r="E3297" s="133"/>
      <c r="F3297" s="101"/>
      <c r="G3297" s="101"/>
      <c r="H3297" s="217"/>
    </row>
    <row r="3298" spans="1:8" ht="20.25" customHeight="1">
      <c r="A3298" s="225"/>
      <c r="B3298" s="58" t="s">
        <v>693</v>
      </c>
      <c r="C3298" s="58"/>
      <c r="D3298" s="58"/>
      <c r="E3298" s="58"/>
      <c r="F3298" s="226"/>
      <c r="G3298" s="101"/>
      <c r="H3298" s="210"/>
    </row>
    <row r="3299" spans="1:8" ht="20.25" customHeight="1">
      <c r="A3299" s="225"/>
      <c r="B3299" s="58"/>
      <c r="C3299" s="58"/>
      <c r="D3299" s="58"/>
      <c r="E3299" s="58"/>
      <c r="F3299" s="101"/>
      <c r="G3299" s="101"/>
      <c r="H3299" s="210"/>
    </row>
    <row r="3300" spans="1:8" ht="20.25" customHeight="1">
      <c r="A3300" s="215">
        <v>394</v>
      </c>
      <c r="B3300" s="18" t="s">
        <v>1460</v>
      </c>
      <c r="C3300" s="133"/>
      <c r="D3300" s="133"/>
      <c r="E3300" s="133"/>
      <c r="F3300" s="101"/>
      <c r="G3300" s="101"/>
      <c r="H3300" s="217"/>
    </row>
    <row r="3301" spans="1:8" ht="20.25" customHeight="1">
      <c r="A3301" s="216">
        <f t="shared" ref="A3301:A3308" si="358">A3300+0.01</f>
        <v>394.01</v>
      </c>
      <c r="B3301" s="38" t="s">
        <v>964</v>
      </c>
      <c r="C3301" s="49">
        <v>3</v>
      </c>
      <c r="D3301" s="49" t="s">
        <v>229</v>
      </c>
      <c r="E3301" s="53"/>
      <c r="F3301" s="31"/>
      <c r="G3301" s="31"/>
      <c r="H3301" s="217"/>
    </row>
    <row r="3302" spans="1:8" ht="20.25" customHeight="1">
      <c r="A3302" s="216">
        <f t="shared" si="358"/>
        <v>394.02</v>
      </c>
      <c r="B3302" s="38" t="s">
        <v>966</v>
      </c>
      <c r="C3302" s="49">
        <v>1</v>
      </c>
      <c r="D3302" s="49" t="s">
        <v>229</v>
      </c>
      <c r="E3302" s="53"/>
      <c r="F3302" s="31"/>
      <c r="G3302" s="31"/>
      <c r="H3302" s="217"/>
    </row>
    <row r="3303" spans="1:8" ht="20.25" customHeight="1">
      <c r="A3303" s="216">
        <f t="shared" si="358"/>
        <v>394.03</v>
      </c>
      <c r="B3303" s="38" t="s">
        <v>967</v>
      </c>
      <c r="C3303" s="49">
        <v>1</v>
      </c>
      <c r="D3303" s="49" t="s">
        <v>229</v>
      </c>
      <c r="E3303" s="53"/>
      <c r="F3303" s="31"/>
      <c r="G3303" s="53"/>
      <c r="H3303" s="217"/>
    </row>
    <row r="3304" spans="1:8" ht="20.25" customHeight="1">
      <c r="A3304" s="216">
        <f t="shared" si="358"/>
        <v>394.03999999999996</v>
      </c>
      <c r="B3304" s="38" t="s">
        <v>970</v>
      </c>
      <c r="C3304" s="49">
        <v>1</v>
      </c>
      <c r="D3304" s="49" t="s">
        <v>229</v>
      </c>
      <c r="E3304" s="53"/>
      <c r="F3304" s="31"/>
      <c r="G3304" s="31"/>
      <c r="H3304" s="217"/>
    </row>
    <row r="3305" spans="1:8" ht="20.25" customHeight="1">
      <c r="A3305" s="216">
        <f t="shared" si="358"/>
        <v>394.04999999999995</v>
      </c>
      <c r="B3305" s="38" t="s">
        <v>968</v>
      </c>
      <c r="C3305" s="49">
        <v>1</v>
      </c>
      <c r="D3305" s="49" t="s">
        <v>229</v>
      </c>
      <c r="E3305" s="53"/>
      <c r="F3305" s="31"/>
      <c r="G3305" s="31"/>
      <c r="H3305" s="210"/>
    </row>
    <row r="3306" spans="1:8" ht="20.25" customHeight="1">
      <c r="A3306" s="216">
        <f t="shared" si="358"/>
        <v>394.05999999999995</v>
      </c>
      <c r="B3306" s="38" t="s">
        <v>971</v>
      </c>
      <c r="C3306" s="49">
        <v>1</v>
      </c>
      <c r="D3306" s="49" t="s">
        <v>229</v>
      </c>
      <c r="E3306" s="53"/>
      <c r="F3306" s="31"/>
      <c r="G3306" s="31"/>
      <c r="H3306" s="210"/>
    </row>
    <row r="3307" spans="1:8" ht="20.25" customHeight="1">
      <c r="A3307" s="216">
        <f t="shared" si="358"/>
        <v>394.06999999999994</v>
      </c>
      <c r="B3307" s="38" t="s">
        <v>969</v>
      </c>
      <c r="C3307" s="49">
        <v>1</v>
      </c>
      <c r="D3307" s="49" t="s">
        <v>229</v>
      </c>
      <c r="E3307" s="53"/>
      <c r="F3307" s="31"/>
      <c r="G3307" s="31"/>
      <c r="H3307" s="210"/>
    </row>
    <row r="3308" spans="1:8" ht="20.25" customHeight="1">
      <c r="A3308" s="216">
        <f t="shared" si="358"/>
        <v>394.07999999999993</v>
      </c>
      <c r="B3308" s="38" t="s">
        <v>972</v>
      </c>
      <c r="C3308" s="49">
        <v>1</v>
      </c>
      <c r="D3308" s="49" t="s">
        <v>229</v>
      </c>
      <c r="E3308" s="53"/>
      <c r="F3308" s="31"/>
      <c r="G3308" s="31"/>
      <c r="H3308" s="210"/>
    </row>
    <row r="3309" spans="1:8" ht="20.25" customHeight="1">
      <c r="A3309" s="225"/>
      <c r="B3309" s="18" t="s">
        <v>1535</v>
      </c>
      <c r="C3309" s="18"/>
      <c r="D3309" s="18"/>
      <c r="E3309" s="18"/>
      <c r="F3309" s="226"/>
      <c r="G3309" s="101"/>
      <c r="H3309" s="217"/>
    </row>
    <row r="3310" spans="1:8" ht="20.25" customHeight="1">
      <c r="A3310" s="212"/>
      <c r="B3310" s="88"/>
      <c r="C3310" s="49"/>
      <c r="D3310" s="49"/>
      <c r="E3310" s="49"/>
      <c r="F3310" s="31"/>
      <c r="G3310" s="31"/>
      <c r="H3310" s="210"/>
    </row>
    <row r="3311" spans="1:8" ht="20.25" customHeight="1">
      <c r="A3311" s="225"/>
      <c r="B3311" s="41" t="s">
        <v>424</v>
      </c>
      <c r="C3311" s="41"/>
      <c r="D3311" s="41"/>
      <c r="E3311" s="41"/>
      <c r="F3311" s="226"/>
      <c r="G3311" s="110"/>
      <c r="H3311" s="233"/>
    </row>
    <row r="3312" spans="1:8" ht="20.25" customHeight="1">
      <c r="A3312" s="234"/>
      <c r="B3312" s="18"/>
      <c r="C3312" s="18"/>
      <c r="D3312" s="18"/>
      <c r="E3312" s="18"/>
      <c r="F3312" s="18"/>
      <c r="G3312" s="18"/>
      <c r="H3312" s="210"/>
    </row>
    <row r="3313" spans="1:8" ht="20.100000000000001" customHeight="1">
      <c r="A3313" s="225"/>
      <c r="B3313" s="41" t="s">
        <v>1554</v>
      </c>
      <c r="C3313" s="41"/>
      <c r="D3313" s="41"/>
      <c r="E3313" s="41"/>
      <c r="F3313" s="41"/>
      <c r="G3313" s="111"/>
      <c r="H3313" s="214"/>
    </row>
    <row r="3314" spans="1:8" ht="20.25" customHeight="1">
      <c r="A3314" s="212"/>
      <c r="B3314" s="88"/>
      <c r="C3314" s="49"/>
      <c r="D3314" s="49"/>
      <c r="E3314" s="49"/>
      <c r="F3314" s="49"/>
      <c r="G3314" s="49"/>
      <c r="H3314" s="210"/>
    </row>
    <row r="3315" spans="1:8" ht="20.25" customHeight="1">
      <c r="A3315" s="227" t="s">
        <v>338</v>
      </c>
      <c r="B3315" s="41" t="s">
        <v>1555</v>
      </c>
      <c r="C3315" s="18"/>
      <c r="D3315" s="18"/>
      <c r="E3315" s="18"/>
      <c r="F3315" s="18"/>
      <c r="G3315" s="18"/>
      <c r="H3315" s="210"/>
    </row>
    <row r="3316" spans="1:8" ht="20.25" customHeight="1">
      <c r="A3316" s="215">
        <v>395</v>
      </c>
      <c r="B3316" s="18" t="s">
        <v>9</v>
      </c>
      <c r="C3316" s="18"/>
      <c r="D3316" s="18"/>
      <c r="E3316" s="18"/>
      <c r="F3316" s="18"/>
      <c r="G3316" s="18"/>
      <c r="H3316" s="210"/>
    </row>
    <row r="3317" spans="1:8" ht="20.25" customHeight="1">
      <c r="A3317" s="216">
        <f t="shared" ref="A3317" si="359">A3316+0.01</f>
        <v>395.01</v>
      </c>
      <c r="B3317" s="72" t="s">
        <v>609</v>
      </c>
      <c r="C3317" s="49">
        <v>1</v>
      </c>
      <c r="D3317" s="49" t="s">
        <v>103</v>
      </c>
      <c r="E3317" s="53"/>
      <c r="F3317" s="31"/>
      <c r="G3317" s="31"/>
      <c r="H3317" s="217"/>
    </row>
    <row r="3318" spans="1:8" ht="20.25" customHeight="1">
      <c r="A3318" s="228"/>
      <c r="B3318" s="88" t="s">
        <v>420</v>
      </c>
      <c r="C3318" s="88"/>
      <c r="D3318" s="88"/>
      <c r="E3318" s="88"/>
      <c r="F3318" s="226"/>
      <c r="G3318" s="101"/>
      <c r="H3318" s="217"/>
    </row>
    <row r="3319" spans="1:8" ht="20.25" customHeight="1">
      <c r="A3319" s="215">
        <v>396</v>
      </c>
      <c r="B3319" s="18" t="s">
        <v>14</v>
      </c>
      <c r="C3319" s="49"/>
      <c r="D3319" s="49"/>
      <c r="E3319" s="18"/>
      <c r="F3319" s="107"/>
      <c r="G3319" s="107"/>
      <c r="H3319" s="210"/>
    </row>
    <row r="3320" spans="1:8" ht="20.25" customHeight="1">
      <c r="A3320" s="216">
        <f t="shared" ref="A3320:A3323" si="360">A3319+0.01</f>
        <v>396.01</v>
      </c>
      <c r="B3320" s="38" t="s">
        <v>251</v>
      </c>
      <c r="C3320" s="49">
        <v>36.76</v>
      </c>
      <c r="D3320" s="49" t="s">
        <v>38</v>
      </c>
      <c r="E3320" s="53"/>
      <c r="F3320" s="31"/>
      <c r="G3320" s="31"/>
      <c r="H3320" s="210"/>
    </row>
    <row r="3321" spans="1:8" ht="20.25" customHeight="1">
      <c r="A3321" s="216">
        <f t="shared" si="360"/>
        <v>396.02</v>
      </c>
      <c r="B3321" s="38" t="s">
        <v>20</v>
      </c>
      <c r="C3321" s="49">
        <v>14.98</v>
      </c>
      <c r="D3321" s="49" t="s">
        <v>38</v>
      </c>
      <c r="E3321" s="53"/>
      <c r="F3321" s="31"/>
      <c r="G3321" s="31"/>
      <c r="H3321" s="210"/>
    </row>
    <row r="3322" spans="1:8" ht="20.25" customHeight="1">
      <c r="A3322" s="216">
        <f t="shared" si="360"/>
        <v>396.03</v>
      </c>
      <c r="B3322" s="38" t="s">
        <v>252</v>
      </c>
      <c r="C3322" s="49">
        <v>114.24</v>
      </c>
      <c r="D3322" s="49" t="s">
        <v>38</v>
      </c>
      <c r="E3322" s="53"/>
      <c r="F3322" s="31"/>
      <c r="G3322" s="31"/>
      <c r="H3322" s="210"/>
    </row>
    <row r="3323" spans="1:8" ht="20.25" customHeight="1">
      <c r="A3323" s="216">
        <f t="shared" si="360"/>
        <v>396.03999999999996</v>
      </c>
      <c r="B3323" s="38" t="s">
        <v>196</v>
      </c>
      <c r="C3323" s="49">
        <v>66.400000000000006</v>
      </c>
      <c r="D3323" s="49" t="s">
        <v>38</v>
      </c>
      <c r="E3323" s="53"/>
      <c r="F3323" s="31"/>
      <c r="G3323" s="31"/>
      <c r="H3323" s="217"/>
    </row>
    <row r="3324" spans="1:8" ht="20.25" customHeight="1">
      <c r="A3324" s="228"/>
      <c r="B3324" s="88" t="s">
        <v>420</v>
      </c>
      <c r="C3324" s="88"/>
      <c r="D3324" s="88"/>
      <c r="E3324" s="88"/>
      <c r="F3324" s="226"/>
      <c r="G3324" s="101"/>
      <c r="H3324" s="217"/>
    </row>
    <row r="3325" spans="1:8" ht="20.25" customHeight="1">
      <c r="A3325" s="215">
        <v>397</v>
      </c>
      <c r="B3325" s="18" t="s">
        <v>1556</v>
      </c>
      <c r="C3325" s="49"/>
      <c r="D3325" s="49"/>
      <c r="E3325" s="18"/>
      <c r="F3325" s="107"/>
      <c r="G3325" s="107"/>
      <c r="H3325" s="210"/>
    </row>
    <row r="3326" spans="1:8" ht="20.25" customHeight="1">
      <c r="A3326" s="216">
        <f t="shared" ref="A3326:A3329" si="361">A3325+0.01</f>
        <v>397.01</v>
      </c>
      <c r="B3326" s="38" t="s">
        <v>253</v>
      </c>
      <c r="C3326" s="49">
        <v>1.88</v>
      </c>
      <c r="D3326" s="49" t="s">
        <v>38</v>
      </c>
      <c r="E3326" s="53"/>
      <c r="F3326" s="31"/>
      <c r="G3326" s="31"/>
      <c r="H3326" s="210"/>
    </row>
    <row r="3327" spans="1:8" ht="20.25" customHeight="1">
      <c r="A3327" s="216">
        <f t="shared" si="361"/>
        <v>397.02</v>
      </c>
      <c r="B3327" s="38" t="s">
        <v>254</v>
      </c>
      <c r="C3327" s="49">
        <v>9.36</v>
      </c>
      <c r="D3327" s="49" t="s">
        <v>38</v>
      </c>
      <c r="E3327" s="53"/>
      <c r="F3327" s="31"/>
      <c r="G3327" s="31"/>
      <c r="H3327" s="210"/>
    </row>
    <row r="3328" spans="1:8" ht="20.25" customHeight="1">
      <c r="A3328" s="216">
        <f t="shared" si="361"/>
        <v>397.03</v>
      </c>
      <c r="B3328" s="38" t="s">
        <v>255</v>
      </c>
      <c r="C3328" s="49">
        <v>0.84</v>
      </c>
      <c r="D3328" s="49" t="s">
        <v>38</v>
      </c>
      <c r="E3328" s="53"/>
      <c r="F3328" s="31"/>
      <c r="G3328" s="31"/>
      <c r="H3328" s="210"/>
    </row>
    <row r="3329" spans="1:8" ht="30">
      <c r="A3329" s="444">
        <f t="shared" si="361"/>
        <v>397.03999999999996</v>
      </c>
      <c r="B3329" s="435" t="s">
        <v>256</v>
      </c>
      <c r="C3329" s="434">
        <v>380.8</v>
      </c>
      <c r="D3329" s="434" t="s">
        <v>11</v>
      </c>
      <c r="E3329" s="53"/>
      <c r="F3329" s="31"/>
      <c r="G3329" s="31"/>
      <c r="H3329" s="217"/>
    </row>
    <row r="3330" spans="1:8" ht="20.25" customHeight="1">
      <c r="A3330" s="228"/>
      <c r="B3330" s="88" t="s">
        <v>420</v>
      </c>
      <c r="C3330" s="88"/>
      <c r="D3330" s="88"/>
      <c r="E3330" s="88"/>
      <c r="F3330" s="226"/>
      <c r="G3330" s="101"/>
      <c r="H3330" s="217"/>
    </row>
    <row r="3331" spans="1:8" ht="20.25" customHeight="1">
      <c r="A3331" s="215">
        <v>398</v>
      </c>
      <c r="B3331" s="18" t="s">
        <v>266</v>
      </c>
      <c r="C3331" s="49"/>
      <c r="D3331" s="49"/>
      <c r="E3331" s="18"/>
      <c r="F3331" s="107"/>
      <c r="G3331" s="107"/>
      <c r="H3331" s="210"/>
    </row>
    <row r="3332" spans="1:8" ht="20.25" customHeight="1">
      <c r="A3332" s="216">
        <f t="shared" ref="A3332:A3333" si="362">A3331+0.01</f>
        <v>398.01</v>
      </c>
      <c r="B3332" s="38" t="s">
        <v>257</v>
      </c>
      <c r="C3332" s="49">
        <v>49.92</v>
      </c>
      <c r="D3332" s="49" t="s">
        <v>11</v>
      </c>
      <c r="E3332" s="53"/>
      <c r="F3332" s="31"/>
      <c r="G3332" s="31"/>
      <c r="H3332" s="210"/>
    </row>
    <row r="3333" spans="1:8" ht="20.25" customHeight="1">
      <c r="A3333" s="216">
        <f t="shared" si="362"/>
        <v>398.02</v>
      </c>
      <c r="B3333" s="38" t="s">
        <v>258</v>
      </c>
      <c r="C3333" s="49">
        <v>49.92</v>
      </c>
      <c r="D3333" s="49" t="s">
        <v>11</v>
      </c>
      <c r="E3333" s="53"/>
      <c r="F3333" s="31"/>
      <c r="G3333" s="31"/>
      <c r="H3333" s="217"/>
    </row>
    <row r="3334" spans="1:8" ht="20.25" customHeight="1">
      <c r="A3334" s="228"/>
      <c r="B3334" s="88" t="s">
        <v>420</v>
      </c>
      <c r="C3334" s="88"/>
      <c r="D3334" s="88"/>
      <c r="E3334" s="88"/>
      <c r="F3334" s="349"/>
      <c r="G3334" s="101"/>
      <c r="H3334" s="217"/>
    </row>
    <row r="3335" spans="1:8" ht="20.25" customHeight="1">
      <c r="A3335" s="215">
        <v>399</v>
      </c>
      <c r="B3335" s="18" t="s">
        <v>469</v>
      </c>
      <c r="C3335" s="49"/>
      <c r="D3335" s="49"/>
      <c r="E3335" s="18"/>
      <c r="F3335" s="107"/>
      <c r="G3335" s="107"/>
      <c r="H3335" s="210"/>
    </row>
    <row r="3336" spans="1:8" ht="20.25" customHeight="1">
      <c r="A3336" s="216">
        <f t="shared" ref="A3336:A3338" si="363">A3335+0.01</f>
        <v>399.01</v>
      </c>
      <c r="B3336" s="38" t="s">
        <v>63</v>
      </c>
      <c r="C3336" s="49">
        <v>68.42</v>
      </c>
      <c r="D3336" s="49" t="s">
        <v>11</v>
      </c>
      <c r="E3336" s="53"/>
      <c r="F3336" s="31"/>
      <c r="G3336" s="31"/>
      <c r="H3336" s="210"/>
    </row>
    <row r="3337" spans="1:8" ht="20.25" customHeight="1">
      <c r="A3337" s="216">
        <f t="shared" si="363"/>
        <v>399.02</v>
      </c>
      <c r="B3337" s="38" t="s">
        <v>259</v>
      </c>
      <c r="C3337" s="49">
        <v>68.42</v>
      </c>
      <c r="D3337" s="49" t="s">
        <v>11</v>
      </c>
      <c r="E3337" s="53"/>
      <c r="F3337" s="31"/>
      <c r="G3337" s="31"/>
      <c r="H3337" s="210"/>
    </row>
    <row r="3338" spans="1:8" ht="20.25" customHeight="1">
      <c r="A3338" s="216">
        <f t="shared" si="363"/>
        <v>399.03</v>
      </c>
      <c r="B3338" s="38" t="s">
        <v>67</v>
      </c>
      <c r="C3338" s="49">
        <v>50.24</v>
      </c>
      <c r="D3338" s="49" t="s">
        <v>56</v>
      </c>
      <c r="E3338" s="53"/>
      <c r="F3338" s="31"/>
      <c r="G3338" s="31"/>
      <c r="H3338" s="217"/>
    </row>
    <row r="3339" spans="1:8" ht="20.25" customHeight="1">
      <c r="A3339" s="228"/>
      <c r="B3339" s="88" t="s">
        <v>420</v>
      </c>
      <c r="C3339" s="88"/>
      <c r="D3339" s="88"/>
      <c r="E3339" s="88"/>
      <c r="F3339" s="226"/>
      <c r="G3339" s="101"/>
      <c r="H3339" s="217"/>
    </row>
    <row r="3340" spans="1:8" ht="20.25" customHeight="1">
      <c r="A3340" s="215">
        <v>400</v>
      </c>
      <c r="B3340" s="18" t="s">
        <v>260</v>
      </c>
      <c r="C3340" s="49"/>
      <c r="D3340" s="49"/>
      <c r="E3340" s="18"/>
      <c r="F3340" s="107"/>
      <c r="G3340" s="107"/>
      <c r="H3340" s="210"/>
    </row>
    <row r="3341" spans="1:8" ht="20.25" customHeight="1">
      <c r="A3341" s="216">
        <f t="shared" ref="A3341:A3342" si="364">A3340+0.01</f>
        <v>400.01</v>
      </c>
      <c r="B3341" s="38" t="s">
        <v>261</v>
      </c>
      <c r="C3341" s="49">
        <v>18.98</v>
      </c>
      <c r="D3341" s="49" t="s">
        <v>11</v>
      </c>
      <c r="E3341" s="53"/>
      <c r="F3341" s="31"/>
      <c r="G3341" s="31"/>
      <c r="H3341" s="210"/>
    </row>
    <row r="3342" spans="1:8" ht="20.25" customHeight="1">
      <c r="A3342" s="216">
        <f t="shared" si="364"/>
        <v>400.02</v>
      </c>
      <c r="B3342" s="38" t="s">
        <v>262</v>
      </c>
      <c r="C3342" s="49">
        <v>271</v>
      </c>
      <c r="D3342" s="49" t="s">
        <v>56</v>
      </c>
      <c r="E3342" s="53"/>
      <c r="F3342" s="31"/>
      <c r="G3342" s="31"/>
      <c r="H3342" s="217"/>
    </row>
    <row r="3343" spans="1:8" ht="20.25" customHeight="1">
      <c r="A3343" s="228"/>
      <c r="B3343" s="88" t="s">
        <v>420</v>
      </c>
      <c r="C3343" s="88"/>
      <c r="D3343" s="88"/>
      <c r="E3343" s="88"/>
      <c r="F3343" s="226"/>
      <c r="G3343" s="101"/>
      <c r="H3343" s="217"/>
    </row>
    <row r="3344" spans="1:8" ht="20.25" customHeight="1">
      <c r="A3344" s="215">
        <v>401</v>
      </c>
      <c r="B3344" s="18" t="s">
        <v>232</v>
      </c>
      <c r="C3344" s="49"/>
      <c r="D3344" s="49"/>
      <c r="E3344" s="18"/>
      <c r="F3344" s="107"/>
      <c r="G3344" s="107"/>
      <c r="H3344" s="210"/>
    </row>
    <row r="3345" spans="1:8" ht="20.25" customHeight="1">
      <c r="A3345" s="216">
        <f t="shared" ref="A3345:A3347" si="365">A3344+0.01</f>
        <v>401.01</v>
      </c>
      <c r="B3345" s="38" t="s">
        <v>263</v>
      </c>
      <c r="C3345" s="49">
        <v>2</v>
      </c>
      <c r="D3345" s="49" t="s">
        <v>229</v>
      </c>
      <c r="E3345" s="53"/>
      <c r="F3345" s="31"/>
      <c r="G3345" s="31"/>
      <c r="H3345" s="210"/>
    </row>
    <row r="3346" spans="1:8" ht="20.25" customHeight="1">
      <c r="A3346" s="216">
        <f t="shared" si="365"/>
        <v>401.02</v>
      </c>
      <c r="B3346" s="38" t="s">
        <v>264</v>
      </c>
      <c r="C3346" s="49">
        <v>2</v>
      </c>
      <c r="D3346" s="49" t="s">
        <v>229</v>
      </c>
      <c r="E3346" s="53"/>
      <c r="F3346" s="31"/>
      <c r="G3346" s="31"/>
      <c r="H3346" s="210"/>
    </row>
    <row r="3347" spans="1:8" ht="20.25" customHeight="1">
      <c r="A3347" s="216">
        <f t="shared" si="365"/>
        <v>401.03</v>
      </c>
      <c r="B3347" s="38" t="s">
        <v>265</v>
      </c>
      <c r="C3347" s="49">
        <v>2</v>
      </c>
      <c r="D3347" s="49" t="s">
        <v>229</v>
      </c>
      <c r="E3347" s="53"/>
      <c r="F3347" s="31"/>
      <c r="G3347" s="31"/>
      <c r="H3347" s="217"/>
    </row>
    <row r="3348" spans="1:8" ht="20.25" customHeight="1">
      <c r="A3348" s="228"/>
      <c r="B3348" s="88" t="s">
        <v>420</v>
      </c>
      <c r="C3348" s="88"/>
      <c r="D3348" s="88"/>
      <c r="E3348" s="88"/>
      <c r="F3348" s="226"/>
      <c r="G3348" s="101"/>
      <c r="H3348" s="217"/>
    </row>
    <row r="3349" spans="1:8" ht="20.25" customHeight="1">
      <c r="A3349" s="231"/>
      <c r="B3349" s="38"/>
      <c r="C3349" s="49"/>
      <c r="D3349" s="49"/>
      <c r="E3349" s="18"/>
      <c r="F3349" s="107"/>
      <c r="G3349" s="107"/>
      <c r="H3349" s="210"/>
    </row>
    <row r="3350" spans="1:8" ht="20.25" customHeight="1">
      <c r="A3350" s="225"/>
      <c r="B3350" s="41" t="s">
        <v>425</v>
      </c>
      <c r="C3350" s="41"/>
      <c r="D3350" s="41"/>
      <c r="E3350" s="41"/>
      <c r="F3350" s="226"/>
      <c r="G3350" s="110"/>
      <c r="H3350" s="233"/>
    </row>
    <row r="3351" spans="1:8" ht="20.25" customHeight="1">
      <c r="A3351" s="234"/>
      <c r="B3351" s="18"/>
      <c r="C3351" s="18"/>
      <c r="D3351" s="18"/>
      <c r="E3351" s="18"/>
      <c r="F3351" s="18"/>
      <c r="G3351" s="18"/>
      <c r="H3351" s="210"/>
    </row>
    <row r="3352" spans="1:8" ht="20.100000000000001" customHeight="1">
      <c r="A3352" s="225"/>
      <c r="B3352" s="41" t="s">
        <v>1557</v>
      </c>
      <c r="C3352" s="41"/>
      <c r="D3352" s="41"/>
      <c r="E3352" s="41"/>
      <c r="F3352" s="41"/>
      <c r="G3352" s="111"/>
      <c r="H3352" s="214"/>
    </row>
    <row r="3353" spans="1:8" ht="20.25" customHeight="1">
      <c r="A3353" s="231"/>
      <c r="B3353" s="38"/>
      <c r="C3353" s="49"/>
      <c r="D3353" s="49"/>
      <c r="E3353" s="18"/>
      <c r="F3353" s="18"/>
      <c r="G3353" s="18"/>
      <c r="H3353" s="210"/>
    </row>
    <row r="3354" spans="1:8" ht="20.25" customHeight="1">
      <c r="A3354" s="227" t="s">
        <v>339</v>
      </c>
      <c r="B3354" s="41" t="s">
        <v>1558</v>
      </c>
      <c r="C3354" s="49"/>
      <c r="D3354" s="49"/>
      <c r="E3354" s="18"/>
      <c r="F3354" s="18"/>
      <c r="G3354" s="18"/>
      <c r="H3354" s="210"/>
    </row>
    <row r="3355" spans="1:8" ht="20.25" customHeight="1">
      <c r="A3355" s="215">
        <v>402</v>
      </c>
      <c r="B3355" s="18" t="s">
        <v>14</v>
      </c>
      <c r="C3355" s="49"/>
      <c r="D3355" s="49"/>
      <c r="E3355" s="18"/>
      <c r="F3355" s="107"/>
      <c r="G3355" s="107"/>
      <c r="H3355" s="210"/>
    </row>
    <row r="3356" spans="1:8" ht="20.25" customHeight="1">
      <c r="A3356" s="216">
        <f t="shared" ref="A3356:A3359" si="366">A3355+0.01</f>
        <v>402.01</v>
      </c>
      <c r="B3356" s="38" t="s">
        <v>251</v>
      </c>
      <c r="C3356" s="49">
        <f>(11.82+17+11.82)*0.45*0.65</f>
        <v>11.8872</v>
      </c>
      <c r="D3356" s="49" t="s">
        <v>38</v>
      </c>
      <c r="E3356" s="148"/>
      <c r="F3356" s="31"/>
      <c r="G3356" s="31"/>
      <c r="H3356" s="210"/>
    </row>
    <row r="3357" spans="1:8" ht="20.25" customHeight="1">
      <c r="A3357" s="216">
        <f t="shared" si="366"/>
        <v>402.02</v>
      </c>
      <c r="B3357" s="38" t="s">
        <v>20</v>
      </c>
      <c r="C3357" s="49">
        <f>(11.82+17+11.82)*0.1</f>
        <v>4.0640000000000001</v>
      </c>
      <c r="D3357" s="49" t="s">
        <v>38</v>
      </c>
      <c r="E3357" s="148"/>
      <c r="F3357" s="31"/>
      <c r="G3357" s="31"/>
      <c r="H3357" s="210"/>
    </row>
    <row r="3358" spans="1:8" ht="20.25" customHeight="1">
      <c r="A3358" s="216">
        <f t="shared" si="366"/>
        <v>402.03</v>
      </c>
      <c r="B3358" s="38" t="s">
        <v>252</v>
      </c>
      <c r="C3358" s="49">
        <f>11*17*0.15</f>
        <v>28.05</v>
      </c>
      <c r="D3358" s="49" t="s">
        <v>38</v>
      </c>
      <c r="E3358" s="148"/>
      <c r="F3358" s="31"/>
      <c r="G3358" s="31"/>
      <c r="H3358" s="210"/>
    </row>
    <row r="3359" spans="1:8" ht="20.25" customHeight="1">
      <c r="A3359" s="216">
        <f t="shared" si="366"/>
        <v>402.03999999999996</v>
      </c>
      <c r="B3359" s="38" t="s">
        <v>196</v>
      </c>
      <c r="C3359" s="49">
        <f>(C3356-C3357)*1.25</f>
        <v>9.7789999999999999</v>
      </c>
      <c r="D3359" s="49" t="s">
        <v>38</v>
      </c>
      <c r="E3359" s="148"/>
      <c r="F3359" s="31"/>
      <c r="G3359" s="31"/>
      <c r="H3359" s="217"/>
    </row>
    <row r="3360" spans="1:8" ht="20.25" customHeight="1">
      <c r="A3360" s="228"/>
      <c r="B3360" s="88" t="s">
        <v>420</v>
      </c>
      <c r="C3360" s="88"/>
      <c r="D3360" s="88"/>
      <c r="E3360" s="88"/>
      <c r="F3360" s="226"/>
      <c r="G3360" s="101"/>
      <c r="H3360" s="217"/>
    </row>
    <row r="3361" spans="1:8" ht="20.25" customHeight="1">
      <c r="A3361" s="215">
        <v>403</v>
      </c>
      <c r="B3361" s="18" t="s">
        <v>1556</v>
      </c>
      <c r="C3361" s="49"/>
      <c r="D3361" s="49"/>
      <c r="E3361" s="18"/>
      <c r="F3361" s="107"/>
      <c r="G3361" s="107"/>
      <c r="H3361" s="210"/>
    </row>
    <row r="3362" spans="1:8" ht="20.25" customHeight="1">
      <c r="A3362" s="216">
        <f t="shared" ref="A3362:A3363" si="367">A3361+0.01</f>
        <v>403.01</v>
      </c>
      <c r="B3362" s="38" t="s">
        <v>254</v>
      </c>
      <c r="C3362" s="49">
        <f>(11.82+17+11.82)*0.45*0.25</f>
        <v>4.5720000000000001</v>
      </c>
      <c r="D3362" s="49" t="s">
        <v>38</v>
      </c>
      <c r="E3362" s="144"/>
      <c r="F3362" s="31"/>
      <c r="G3362" s="31"/>
      <c r="H3362" s="210"/>
    </row>
    <row r="3363" spans="1:8" ht="30">
      <c r="A3363" s="444">
        <f t="shared" si="367"/>
        <v>403.02</v>
      </c>
      <c r="B3363" s="435" t="s">
        <v>256</v>
      </c>
      <c r="C3363" s="434">
        <f>11.82*17</f>
        <v>200.94</v>
      </c>
      <c r="D3363" s="434" t="s">
        <v>11</v>
      </c>
      <c r="E3363" s="144"/>
      <c r="F3363" s="31"/>
      <c r="G3363" s="31"/>
      <c r="H3363" s="217"/>
    </row>
    <row r="3364" spans="1:8" ht="20.25" customHeight="1">
      <c r="A3364" s="228"/>
      <c r="B3364" s="88" t="s">
        <v>420</v>
      </c>
      <c r="C3364" s="88"/>
      <c r="D3364" s="88"/>
      <c r="E3364" s="88"/>
      <c r="F3364" s="226"/>
      <c r="G3364" s="101"/>
      <c r="H3364" s="217"/>
    </row>
    <row r="3365" spans="1:8" ht="20.25" customHeight="1">
      <c r="A3365" s="215">
        <v>404</v>
      </c>
      <c r="B3365" s="18" t="s">
        <v>266</v>
      </c>
      <c r="C3365" s="49"/>
      <c r="D3365" s="49"/>
      <c r="E3365" s="18"/>
      <c r="F3365" s="107"/>
      <c r="G3365" s="107"/>
      <c r="H3365" s="210"/>
    </row>
    <row r="3366" spans="1:8" ht="20.25" customHeight="1">
      <c r="A3366" s="216">
        <f t="shared" ref="A3366" si="368">A3365+0.01</f>
        <v>404.01</v>
      </c>
      <c r="B3366" s="38" t="s">
        <v>258</v>
      </c>
      <c r="C3366" s="49">
        <f>(11.82+17+11.82)*0.5</f>
        <v>20.32</v>
      </c>
      <c r="D3366" s="49" t="s">
        <v>11</v>
      </c>
      <c r="E3366" s="144"/>
      <c r="F3366" s="31"/>
      <c r="G3366" s="31"/>
      <c r="H3366" s="217"/>
    </row>
    <row r="3367" spans="1:8" ht="20.25" customHeight="1">
      <c r="A3367" s="228"/>
      <c r="B3367" s="88" t="s">
        <v>420</v>
      </c>
      <c r="C3367" s="88"/>
      <c r="D3367" s="88"/>
      <c r="E3367" s="139"/>
      <c r="F3367" s="226"/>
      <c r="G3367" s="101"/>
      <c r="H3367" s="217"/>
    </row>
    <row r="3368" spans="1:8" ht="20.25" customHeight="1">
      <c r="A3368" s="215">
        <v>405</v>
      </c>
      <c r="B3368" s="18" t="s">
        <v>469</v>
      </c>
      <c r="C3368" s="49"/>
      <c r="D3368" s="49"/>
      <c r="E3368" s="140"/>
      <c r="F3368" s="107"/>
      <c r="G3368" s="107"/>
      <c r="H3368" s="210"/>
    </row>
    <row r="3369" spans="1:8" ht="20.25" customHeight="1">
      <c r="A3369" s="216">
        <f t="shared" ref="A3369:A3370" si="369">A3368+0.01</f>
        <v>405.01</v>
      </c>
      <c r="B3369" s="38" t="s">
        <v>291</v>
      </c>
      <c r="C3369" s="49">
        <f>(11.82+17+11.82)*0.1</f>
        <v>4.0640000000000001</v>
      </c>
      <c r="D3369" s="49" t="s">
        <v>11</v>
      </c>
      <c r="E3369" s="144"/>
      <c r="F3369" s="31"/>
      <c r="G3369" s="31"/>
      <c r="H3369" s="210"/>
    </row>
    <row r="3370" spans="1:8" ht="20.25" customHeight="1">
      <c r="A3370" s="216">
        <f t="shared" si="369"/>
        <v>405.02</v>
      </c>
      <c r="B3370" s="38" t="s">
        <v>67</v>
      </c>
      <c r="C3370" s="49">
        <f>11.82+17+11.82</f>
        <v>40.64</v>
      </c>
      <c r="D3370" s="49" t="s">
        <v>56</v>
      </c>
      <c r="E3370" s="144"/>
      <c r="F3370" s="31"/>
      <c r="G3370" s="31"/>
      <c r="H3370" s="217"/>
    </row>
    <row r="3371" spans="1:8" ht="20.25" customHeight="1">
      <c r="A3371" s="228"/>
      <c r="B3371" s="88" t="s">
        <v>420</v>
      </c>
      <c r="C3371" s="88"/>
      <c r="D3371" s="88"/>
      <c r="E3371" s="88"/>
      <c r="F3371" s="226"/>
      <c r="G3371" s="101"/>
      <c r="H3371" s="217"/>
    </row>
    <row r="3372" spans="1:8" ht="20.25" customHeight="1">
      <c r="A3372" s="231"/>
      <c r="B3372" s="38"/>
      <c r="C3372" s="49"/>
      <c r="D3372" s="49"/>
      <c r="E3372" s="18"/>
      <c r="F3372" s="31"/>
      <c r="G3372" s="31"/>
      <c r="H3372" s="217"/>
    </row>
    <row r="3373" spans="1:8" ht="20.25" customHeight="1">
      <c r="A3373" s="225"/>
      <c r="B3373" s="41" t="s">
        <v>1077</v>
      </c>
      <c r="C3373" s="41"/>
      <c r="D3373" s="41"/>
      <c r="E3373" s="41"/>
      <c r="F3373" s="226"/>
      <c r="G3373" s="110"/>
      <c r="H3373" s="233"/>
    </row>
    <row r="3374" spans="1:8" ht="20.25" customHeight="1">
      <c r="A3374" s="234"/>
      <c r="B3374" s="18"/>
      <c r="C3374" s="18"/>
      <c r="D3374" s="18"/>
      <c r="E3374" s="18"/>
      <c r="F3374" s="18"/>
      <c r="G3374" s="18"/>
      <c r="H3374" s="210"/>
    </row>
    <row r="3375" spans="1:8" ht="20.100000000000001" customHeight="1">
      <c r="A3375" s="225"/>
      <c r="B3375" s="41" t="s">
        <v>1559</v>
      </c>
      <c r="C3375" s="41"/>
      <c r="D3375" s="41"/>
      <c r="E3375" s="41"/>
      <c r="F3375" s="41"/>
      <c r="G3375" s="111"/>
      <c r="H3375" s="214"/>
    </row>
    <row r="3376" spans="1:8" ht="20.25" customHeight="1">
      <c r="A3376" s="231"/>
      <c r="B3376" s="38"/>
      <c r="C3376" s="49"/>
      <c r="D3376" s="49"/>
      <c r="E3376" s="18"/>
      <c r="F3376" s="18"/>
      <c r="G3376" s="18"/>
      <c r="H3376" s="210"/>
    </row>
    <row r="3377" spans="1:8" ht="20.25" customHeight="1">
      <c r="A3377" s="227" t="s">
        <v>340</v>
      </c>
      <c r="B3377" s="41" t="s">
        <v>1560</v>
      </c>
      <c r="C3377" s="18"/>
      <c r="D3377" s="57"/>
      <c r="E3377" s="57"/>
      <c r="F3377" s="18"/>
      <c r="G3377" s="18"/>
      <c r="H3377" s="210"/>
    </row>
    <row r="3378" spans="1:8" ht="20.25" customHeight="1">
      <c r="A3378" s="215">
        <v>406</v>
      </c>
      <c r="B3378" s="18" t="s">
        <v>148</v>
      </c>
      <c r="C3378" s="49"/>
      <c r="D3378" s="18"/>
      <c r="E3378" s="18"/>
      <c r="F3378" s="18"/>
      <c r="G3378" s="18"/>
      <c r="H3378" s="210"/>
    </row>
    <row r="3379" spans="1:8" ht="20.25" customHeight="1">
      <c r="A3379" s="216">
        <f t="shared" ref="A3379" si="370">A3378+0.01</f>
        <v>406.01</v>
      </c>
      <c r="B3379" s="38" t="s">
        <v>267</v>
      </c>
      <c r="C3379" s="49">
        <v>1</v>
      </c>
      <c r="D3379" s="49" t="s">
        <v>268</v>
      </c>
      <c r="E3379" s="53"/>
      <c r="F3379" s="31"/>
      <c r="G3379" s="31"/>
      <c r="H3379" s="217"/>
    </row>
    <row r="3380" spans="1:8" ht="20.25" customHeight="1">
      <c r="A3380" s="228"/>
      <c r="B3380" s="88" t="s">
        <v>420</v>
      </c>
      <c r="C3380" s="88"/>
      <c r="D3380" s="88"/>
      <c r="E3380" s="88"/>
      <c r="F3380" s="226"/>
      <c r="G3380" s="101"/>
      <c r="H3380" s="217"/>
    </row>
    <row r="3381" spans="1:8" ht="20.25" customHeight="1">
      <c r="A3381" s="215">
        <v>407</v>
      </c>
      <c r="B3381" s="20" t="s">
        <v>269</v>
      </c>
      <c r="C3381" s="49"/>
      <c r="D3381" s="49"/>
      <c r="E3381" s="18"/>
      <c r="F3381" s="107"/>
      <c r="G3381" s="107"/>
      <c r="H3381" s="210"/>
    </row>
    <row r="3382" spans="1:8" ht="20.25" customHeight="1">
      <c r="A3382" s="216">
        <f t="shared" ref="A3382:A3385" si="371">A3381+0.01</f>
        <v>407.01</v>
      </c>
      <c r="B3382" s="38" t="s">
        <v>270</v>
      </c>
      <c r="C3382" s="49">
        <v>1164.67</v>
      </c>
      <c r="D3382" s="49" t="s">
        <v>271</v>
      </c>
      <c r="E3382" s="53"/>
      <c r="F3382" s="31"/>
      <c r="G3382" s="31"/>
      <c r="H3382" s="210"/>
    </row>
    <row r="3383" spans="1:8" ht="20.25" customHeight="1">
      <c r="A3383" s="216">
        <f t="shared" si="371"/>
        <v>407.02</v>
      </c>
      <c r="B3383" s="38" t="s">
        <v>272</v>
      </c>
      <c r="C3383" s="49">
        <v>80.61</v>
      </c>
      <c r="D3383" s="49" t="s">
        <v>38</v>
      </c>
      <c r="E3383" s="53"/>
      <c r="F3383" s="31"/>
      <c r="G3383" s="31"/>
      <c r="H3383" s="210"/>
    </row>
    <row r="3384" spans="1:8" ht="30">
      <c r="A3384" s="216">
        <f t="shared" si="371"/>
        <v>407.03</v>
      </c>
      <c r="B3384" s="38" t="s">
        <v>802</v>
      </c>
      <c r="C3384" s="49">
        <v>1056.47</v>
      </c>
      <c r="D3384" s="49" t="s">
        <v>273</v>
      </c>
      <c r="E3384" s="53"/>
      <c r="F3384" s="31"/>
      <c r="G3384" s="31"/>
      <c r="H3384" s="210"/>
    </row>
    <row r="3385" spans="1:8" ht="45">
      <c r="A3385" s="216">
        <f t="shared" si="371"/>
        <v>407.03999999999996</v>
      </c>
      <c r="B3385" s="38" t="s">
        <v>803</v>
      </c>
      <c r="C3385" s="49">
        <v>136.58000000000001</v>
      </c>
      <c r="D3385" s="49" t="s">
        <v>273</v>
      </c>
      <c r="E3385" s="53"/>
      <c r="F3385" s="31"/>
      <c r="G3385" s="31"/>
      <c r="H3385" s="217"/>
    </row>
    <row r="3386" spans="1:8" ht="20.25" customHeight="1">
      <c r="A3386" s="228"/>
      <c r="B3386" s="88" t="s">
        <v>420</v>
      </c>
      <c r="C3386" s="88"/>
      <c r="D3386" s="88"/>
      <c r="E3386" s="88"/>
      <c r="F3386" s="226"/>
      <c r="G3386" s="101"/>
      <c r="H3386" s="217"/>
    </row>
    <row r="3387" spans="1:8" ht="20.25" customHeight="1">
      <c r="A3387" s="215">
        <v>408</v>
      </c>
      <c r="B3387" s="5" t="s">
        <v>274</v>
      </c>
      <c r="C3387" s="49"/>
      <c r="D3387" s="49"/>
      <c r="E3387" s="18"/>
      <c r="F3387" s="107"/>
      <c r="G3387" s="107"/>
      <c r="H3387" s="210"/>
    </row>
    <row r="3388" spans="1:8" ht="30">
      <c r="A3388" s="216">
        <f t="shared" ref="A3388:A3389" si="372">A3387+0.01</f>
        <v>408.01</v>
      </c>
      <c r="B3388" s="38" t="s">
        <v>799</v>
      </c>
      <c r="C3388" s="49">
        <f>321.57168*0.5</f>
        <v>160.78584000000001</v>
      </c>
      <c r="D3388" s="49" t="s">
        <v>273</v>
      </c>
      <c r="E3388" s="31"/>
      <c r="F3388" s="31"/>
      <c r="G3388" s="31"/>
      <c r="H3388" s="210"/>
    </row>
    <row r="3389" spans="1:8" ht="20.25" customHeight="1">
      <c r="A3389" s="216">
        <f t="shared" si="372"/>
        <v>408.02</v>
      </c>
      <c r="B3389" s="38" t="s">
        <v>1561</v>
      </c>
      <c r="C3389" s="49">
        <v>3215.7168000000001</v>
      </c>
      <c r="D3389" s="49" t="s">
        <v>11</v>
      </c>
      <c r="E3389" s="53"/>
      <c r="F3389" s="31"/>
      <c r="G3389" s="31"/>
      <c r="H3389" s="210"/>
    </row>
    <row r="3390" spans="1:8" ht="20.25" customHeight="1">
      <c r="A3390" s="228"/>
      <c r="B3390" s="88" t="s">
        <v>420</v>
      </c>
      <c r="C3390" s="88"/>
      <c r="D3390" s="88"/>
      <c r="E3390" s="88"/>
      <c r="F3390" s="226"/>
      <c r="G3390" s="101"/>
      <c r="H3390" s="217"/>
    </row>
    <row r="3391" spans="1:8" ht="20.25" customHeight="1">
      <c r="A3391" s="215">
        <v>409</v>
      </c>
      <c r="B3391" s="5" t="s">
        <v>275</v>
      </c>
      <c r="C3391" s="49"/>
      <c r="D3391" s="49"/>
      <c r="E3391" s="18"/>
      <c r="F3391" s="107"/>
      <c r="G3391" s="107"/>
      <c r="H3391" s="210"/>
    </row>
    <row r="3392" spans="1:8" ht="20.25" customHeight="1">
      <c r="A3392" s="216">
        <f t="shared" ref="A3392:A3397" si="373">A3391+0.01</f>
        <v>409.01</v>
      </c>
      <c r="B3392" s="38" t="s">
        <v>276</v>
      </c>
      <c r="C3392" s="49">
        <v>75.848939999999999</v>
      </c>
      <c r="D3392" s="49" t="s">
        <v>38</v>
      </c>
      <c r="E3392" s="53"/>
      <c r="F3392" s="31"/>
      <c r="G3392" s="31"/>
      <c r="H3392" s="210"/>
    </row>
    <row r="3393" spans="1:8" ht="20.25" customHeight="1">
      <c r="A3393" s="216">
        <f t="shared" si="373"/>
        <v>409.02</v>
      </c>
      <c r="B3393" s="38" t="s">
        <v>277</v>
      </c>
      <c r="C3393" s="49">
        <v>75.848939999999999</v>
      </c>
      <c r="D3393" s="49" t="s">
        <v>38</v>
      </c>
      <c r="E3393" s="53"/>
      <c r="F3393" s="31"/>
      <c r="G3393" s="31"/>
      <c r="H3393" s="210"/>
    </row>
    <row r="3394" spans="1:8" ht="20.25" customHeight="1">
      <c r="A3394" s="216">
        <f t="shared" si="373"/>
        <v>409.03</v>
      </c>
      <c r="B3394" s="38" t="s">
        <v>278</v>
      </c>
      <c r="C3394" s="49">
        <v>48.36</v>
      </c>
      <c r="D3394" s="49" t="s">
        <v>229</v>
      </c>
      <c r="E3394" s="53"/>
      <c r="F3394" s="31"/>
      <c r="G3394" s="31"/>
      <c r="H3394" s="210"/>
    </row>
    <row r="3395" spans="1:8" ht="20.25" customHeight="1">
      <c r="A3395" s="216">
        <f t="shared" si="373"/>
        <v>409.03999999999996</v>
      </c>
      <c r="B3395" s="38" t="s">
        <v>279</v>
      </c>
      <c r="C3395" s="49">
        <v>248</v>
      </c>
      <c r="D3395" s="49" t="s">
        <v>280</v>
      </c>
      <c r="E3395" s="53"/>
      <c r="F3395" s="31"/>
      <c r="G3395" s="31"/>
      <c r="H3395" s="210"/>
    </row>
    <row r="3396" spans="1:8" ht="20.25" customHeight="1">
      <c r="A3396" s="216">
        <f t="shared" si="373"/>
        <v>409.04999999999995</v>
      </c>
      <c r="B3396" s="38" t="s">
        <v>281</v>
      </c>
      <c r="C3396" s="49">
        <v>7.4399999999999995</v>
      </c>
      <c r="D3396" s="49" t="s">
        <v>229</v>
      </c>
      <c r="E3396" s="53"/>
      <c r="F3396" s="31"/>
      <c r="G3396" s="31"/>
      <c r="H3396" s="210"/>
    </row>
    <row r="3397" spans="1:8" ht="20.25" customHeight="1">
      <c r="A3397" s="216">
        <f t="shared" si="373"/>
        <v>409.05999999999995</v>
      </c>
      <c r="B3397" s="38" t="s">
        <v>282</v>
      </c>
      <c r="C3397" s="49">
        <v>2.48</v>
      </c>
      <c r="D3397" s="49" t="s">
        <v>229</v>
      </c>
      <c r="E3397" s="53"/>
      <c r="F3397" s="31"/>
      <c r="G3397" s="31"/>
      <c r="H3397" s="217"/>
    </row>
    <row r="3398" spans="1:8" ht="20.25" customHeight="1">
      <c r="A3398" s="228"/>
      <c r="B3398" s="88" t="s">
        <v>420</v>
      </c>
      <c r="C3398" s="88"/>
      <c r="D3398" s="88"/>
      <c r="E3398" s="88"/>
      <c r="F3398" s="226"/>
      <c r="G3398" s="101"/>
      <c r="H3398" s="217"/>
    </row>
    <row r="3399" spans="1:8" ht="20.25" customHeight="1">
      <c r="A3399" s="215">
        <v>410</v>
      </c>
      <c r="B3399" s="5" t="s">
        <v>283</v>
      </c>
      <c r="C3399" s="49"/>
      <c r="D3399" s="49"/>
      <c r="E3399" s="18"/>
      <c r="F3399" s="107"/>
      <c r="G3399" s="107"/>
      <c r="H3399" s="210"/>
    </row>
    <row r="3400" spans="1:8" ht="20.25" customHeight="1">
      <c r="A3400" s="216">
        <f t="shared" ref="A3400:A3406" si="374">A3399+0.01</f>
        <v>410.01</v>
      </c>
      <c r="B3400" s="38" t="s">
        <v>96</v>
      </c>
      <c r="C3400" s="49">
        <v>16.963200000000001</v>
      </c>
      <c r="D3400" s="49" t="s">
        <v>38</v>
      </c>
      <c r="E3400" s="53"/>
      <c r="F3400" s="31"/>
      <c r="G3400" s="31"/>
      <c r="H3400" s="210"/>
    </row>
    <row r="3401" spans="1:8" ht="20.25" customHeight="1">
      <c r="A3401" s="216">
        <f t="shared" si="374"/>
        <v>410.02</v>
      </c>
      <c r="B3401" s="38" t="s">
        <v>284</v>
      </c>
      <c r="C3401" s="49">
        <v>4.2408000000000001</v>
      </c>
      <c r="D3401" s="49" t="s">
        <v>38</v>
      </c>
      <c r="E3401" s="53"/>
      <c r="F3401" s="31"/>
      <c r="G3401" s="31"/>
      <c r="H3401" s="210"/>
    </row>
    <row r="3402" spans="1:8" ht="20.25" customHeight="1">
      <c r="A3402" s="216">
        <f t="shared" si="374"/>
        <v>410.03</v>
      </c>
      <c r="B3402" s="38" t="s">
        <v>285</v>
      </c>
      <c r="C3402" s="49">
        <v>1.4136</v>
      </c>
      <c r="D3402" s="49" t="s">
        <v>38</v>
      </c>
      <c r="E3402" s="53"/>
      <c r="F3402" s="31"/>
      <c r="G3402" s="31"/>
      <c r="H3402" s="210"/>
    </row>
    <row r="3403" spans="1:8" ht="30">
      <c r="A3403" s="216">
        <f t="shared" si="374"/>
        <v>410.03999999999996</v>
      </c>
      <c r="B3403" s="38" t="s">
        <v>286</v>
      </c>
      <c r="C3403" s="49">
        <v>70.679999999999993</v>
      </c>
      <c r="D3403" s="49" t="s">
        <v>11</v>
      </c>
      <c r="E3403" s="53"/>
      <c r="F3403" s="31"/>
      <c r="G3403" s="31"/>
      <c r="H3403" s="210"/>
    </row>
    <row r="3404" spans="1:8" ht="20.25" customHeight="1">
      <c r="A3404" s="216">
        <f t="shared" si="374"/>
        <v>410.04999999999995</v>
      </c>
      <c r="B3404" s="38" t="s">
        <v>287</v>
      </c>
      <c r="C3404" s="49">
        <v>141.35999999999999</v>
      </c>
      <c r="D3404" s="49" t="s">
        <v>11</v>
      </c>
      <c r="E3404" s="53"/>
      <c r="F3404" s="31"/>
      <c r="G3404" s="31"/>
      <c r="H3404" s="210"/>
    </row>
    <row r="3405" spans="1:8" ht="20.25" customHeight="1">
      <c r="A3405" s="216">
        <f t="shared" si="374"/>
        <v>410.05999999999995</v>
      </c>
      <c r="B3405" s="38" t="s">
        <v>288</v>
      </c>
      <c r="C3405" s="49">
        <v>141.35999999999999</v>
      </c>
      <c r="D3405" s="49" t="s">
        <v>11</v>
      </c>
      <c r="E3405" s="53"/>
      <c r="F3405" s="31"/>
      <c r="G3405" s="31"/>
      <c r="H3405" s="210"/>
    </row>
    <row r="3406" spans="1:8" ht="20.25" customHeight="1">
      <c r="A3406" s="216">
        <f t="shared" si="374"/>
        <v>410.06999999999994</v>
      </c>
      <c r="B3406" s="38" t="s">
        <v>289</v>
      </c>
      <c r="C3406" s="49">
        <v>1</v>
      </c>
      <c r="D3406" s="49" t="s">
        <v>103</v>
      </c>
      <c r="E3406" s="53"/>
      <c r="F3406" s="31"/>
      <c r="G3406" s="31"/>
      <c r="H3406" s="217"/>
    </row>
    <row r="3407" spans="1:8" ht="20.25" customHeight="1">
      <c r="A3407" s="228"/>
      <c r="B3407" s="88" t="s">
        <v>420</v>
      </c>
      <c r="C3407" s="88"/>
      <c r="D3407" s="88"/>
      <c r="E3407" s="88"/>
      <c r="F3407" s="226"/>
      <c r="G3407" s="101"/>
      <c r="H3407" s="217"/>
    </row>
    <row r="3408" spans="1:8" ht="20.25" customHeight="1">
      <c r="A3408" s="215">
        <v>431</v>
      </c>
      <c r="B3408" s="5" t="s">
        <v>232</v>
      </c>
      <c r="C3408" s="49"/>
      <c r="D3408" s="49"/>
      <c r="E3408" s="18"/>
      <c r="F3408" s="107"/>
      <c r="G3408" s="107"/>
      <c r="H3408" s="210"/>
    </row>
    <row r="3409" spans="1:8" ht="20.25" customHeight="1">
      <c r="A3409" s="216">
        <f t="shared" ref="A3409:A3410" si="375">A3408+0.01</f>
        <v>431.01</v>
      </c>
      <c r="B3409" s="38" t="s">
        <v>290</v>
      </c>
      <c r="C3409" s="49">
        <v>5</v>
      </c>
      <c r="D3409" s="49" t="s">
        <v>229</v>
      </c>
      <c r="E3409" s="53"/>
      <c r="F3409" s="31"/>
      <c r="G3409" s="31"/>
      <c r="H3409" s="210"/>
    </row>
    <row r="3410" spans="1:8" ht="20.25" customHeight="1">
      <c r="A3410" s="216">
        <f t="shared" si="375"/>
        <v>431.02</v>
      </c>
      <c r="B3410" s="38" t="s">
        <v>1079</v>
      </c>
      <c r="C3410" s="49">
        <v>2</v>
      </c>
      <c r="D3410" s="49" t="s">
        <v>229</v>
      </c>
      <c r="E3410" s="53"/>
      <c r="F3410" s="31"/>
      <c r="G3410" s="31"/>
      <c r="H3410" s="217"/>
    </row>
    <row r="3411" spans="1:8" ht="20.25" customHeight="1">
      <c r="A3411" s="225"/>
      <c r="B3411" s="18" t="s">
        <v>420</v>
      </c>
      <c r="C3411" s="18"/>
      <c r="D3411" s="18"/>
      <c r="E3411" s="18"/>
      <c r="F3411" s="226"/>
      <c r="G3411" s="108"/>
      <c r="H3411" s="217"/>
    </row>
    <row r="3412" spans="1:8" ht="20.25" customHeight="1">
      <c r="A3412" s="231"/>
      <c r="B3412" s="18"/>
      <c r="C3412" s="49"/>
      <c r="D3412" s="18"/>
      <c r="E3412" s="90"/>
      <c r="F3412" s="174"/>
      <c r="G3412" s="174"/>
      <c r="H3412" s="210"/>
    </row>
    <row r="3413" spans="1:8" ht="20.25" customHeight="1">
      <c r="A3413" s="225"/>
      <c r="B3413" s="18" t="s">
        <v>1562</v>
      </c>
      <c r="C3413" s="18"/>
      <c r="D3413" s="18"/>
      <c r="E3413" s="18"/>
      <c r="F3413" s="226"/>
      <c r="G3413" s="108"/>
      <c r="H3413" s="233"/>
    </row>
    <row r="3414" spans="1:8" ht="20.25" customHeight="1">
      <c r="A3414" s="231"/>
      <c r="B3414" s="18"/>
      <c r="C3414" s="49"/>
      <c r="D3414" s="18"/>
      <c r="E3414" s="90"/>
      <c r="F3414" s="174"/>
      <c r="G3414" s="174"/>
      <c r="H3414" s="210"/>
    </row>
    <row r="3415" spans="1:8" ht="20.100000000000001" customHeight="1">
      <c r="A3415" s="225"/>
      <c r="B3415" s="41" t="s">
        <v>1563</v>
      </c>
      <c r="C3415" s="41"/>
      <c r="D3415" s="41"/>
      <c r="E3415" s="41"/>
      <c r="F3415" s="41"/>
      <c r="G3415" s="111"/>
      <c r="H3415" s="214"/>
    </row>
    <row r="3416" spans="1:8" ht="20.25" customHeight="1">
      <c r="A3416" s="231"/>
      <c r="B3416" s="18"/>
      <c r="C3416" s="49"/>
      <c r="D3416" s="18"/>
      <c r="E3416" s="90"/>
      <c r="F3416" s="90"/>
      <c r="G3416" s="90"/>
      <c r="H3416" s="210"/>
    </row>
    <row r="3417" spans="1:8" ht="20.25" customHeight="1">
      <c r="A3417" s="227" t="s">
        <v>341</v>
      </c>
      <c r="B3417" s="41" t="s">
        <v>1564</v>
      </c>
      <c r="C3417" s="18"/>
      <c r="D3417" s="18"/>
      <c r="E3417" s="18"/>
      <c r="F3417" s="18"/>
      <c r="G3417" s="18"/>
      <c r="H3417" s="210"/>
    </row>
    <row r="3418" spans="1:8" ht="20.25" customHeight="1">
      <c r="A3418" s="215">
        <v>411</v>
      </c>
      <c r="B3418" s="5" t="s">
        <v>9</v>
      </c>
      <c r="C3418" s="18"/>
      <c r="D3418" s="18"/>
      <c r="E3418" s="18"/>
      <c r="F3418" s="18"/>
      <c r="G3418" s="18"/>
      <c r="H3418" s="210"/>
    </row>
    <row r="3419" spans="1:8" ht="30">
      <c r="A3419" s="216">
        <f t="shared" ref="A3419:A3422" si="376">A3418+0.01</f>
        <v>411.01</v>
      </c>
      <c r="B3419" s="38" t="s">
        <v>754</v>
      </c>
      <c r="C3419" s="49">
        <f>(86609*0.2)-6753.69</f>
        <v>10568.11</v>
      </c>
      <c r="D3419" s="49" t="s">
        <v>38</v>
      </c>
      <c r="E3419" s="53"/>
      <c r="F3419" s="31"/>
      <c r="G3419" s="31"/>
      <c r="H3419" s="210"/>
    </row>
    <row r="3420" spans="1:8" ht="20.25" customHeight="1">
      <c r="A3420" s="216">
        <f t="shared" si="376"/>
        <v>411.02</v>
      </c>
      <c r="B3420" s="38" t="s">
        <v>758</v>
      </c>
      <c r="C3420" s="49">
        <f>(C3419*1.25)+(C3422*1.5)</f>
        <v>14025.5375</v>
      </c>
      <c r="D3420" s="49" t="s">
        <v>213</v>
      </c>
      <c r="E3420" s="53"/>
      <c r="F3420" s="31"/>
      <c r="G3420" s="31"/>
      <c r="H3420" s="210"/>
    </row>
    <row r="3421" spans="1:8" ht="20.25" customHeight="1">
      <c r="A3421" s="216">
        <f t="shared" si="376"/>
        <v>411.03</v>
      </c>
      <c r="B3421" s="38" t="s">
        <v>722</v>
      </c>
      <c r="C3421" s="49">
        <f>147+433+280+80+255+247+250+120</f>
        <v>1812</v>
      </c>
      <c r="D3421" s="49" t="s">
        <v>11</v>
      </c>
      <c r="E3421" s="53"/>
      <c r="F3421" s="31"/>
      <c r="G3421" s="31"/>
      <c r="H3421" s="210"/>
    </row>
    <row r="3422" spans="1:8" ht="20.25" customHeight="1">
      <c r="A3422" s="216">
        <f t="shared" si="376"/>
        <v>411.03999999999996</v>
      </c>
      <c r="B3422" s="38" t="s">
        <v>721</v>
      </c>
      <c r="C3422" s="49">
        <f>(147+433+280+80+255+247+250+120)*0.3</f>
        <v>543.6</v>
      </c>
      <c r="D3422" s="49" t="s">
        <v>38</v>
      </c>
      <c r="E3422" s="53"/>
      <c r="F3422" s="31"/>
      <c r="G3422" s="31"/>
      <c r="H3422" s="210"/>
    </row>
    <row r="3423" spans="1:8" ht="20.25" customHeight="1">
      <c r="A3423" s="225"/>
      <c r="B3423" s="18" t="s">
        <v>410</v>
      </c>
      <c r="C3423" s="18"/>
      <c r="D3423" s="18"/>
      <c r="E3423" s="18"/>
      <c r="F3423" s="226"/>
      <c r="G3423" s="101"/>
      <c r="H3423" s="217"/>
    </row>
    <row r="3424" spans="1:8" ht="20.25" customHeight="1">
      <c r="A3424" s="229"/>
      <c r="B3424" s="133"/>
      <c r="C3424" s="133"/>
      <c r="D3424" s="133"/>
      <c r="E3424" s="133"/>
      <c r="F3424" s="101"/>
      <c r="G3424" s="101"/>
      <c r="H3424" s="217"/>
    </row>
    <row r="3425" spans="1:8" ht="20.25" customHeight="1">
      <c r="A3425" s="234"/>
      <c r="B3425" s="18" t="s">
        <v>1565</v>
      </c>
      <c r="C3425" s="49"/>
      <c r="D3425" s="49"/>
      <c r="E3425" s="49"/>
      <c r="F3425" s="31"/>
      <c r="G3425" s="31"/>
      <c r="H3425" s="210"/>
    </row>
    <row r="3426" spans="1:8" ht="20.25" customHeight="1">
      <c r="A3426" s="215">
        <v>412</v>
      </c>
      <c r="B3426" s="20" t="s">
        <v>194</v>
      </c>
      <c r="C3426" s="49"/>
      <c r="D3426" s="49"/>
      <c r="E3426" s="31"/>
      <c r="F3426" s="31"/>
      <c r="G3426" s="31"/>
      <c r="H3426" s="210"/>
    </row>
    <row r="3427" spans="1:8" ht="20.25" customHeight="1">
      <c r="A3427" s="216">
        <f t="shared" ref="A3427:A3431" si="377">A3426+0.01</f>
        <v>412.01</v>
      </c>
      <c r="B3427" s="38" t="s">
        <v>755</v>
      </c>
      <c r="C3427" s="49">
        <f>33768.47*0.2</f>
        <v>6753.6940000000004</v>
      </c>
      <c r="D3427" s="49" t="s">
        <v>271</v>
      </c>
      <c r="E3427" s="31"/>
      <c r="F3427" s="31"/>
      <c r="G3427" s="31"/>
      <c r="H3427" s="210"/>
    </row>
    <row r="3428" spans="1:8" ht="20.25" customHeight="1">
      <c r="A3428" s="216">
        <f t="shared" si="377"/>
        <v>412.02</v>
      </c>
      <c r="B3428" s="38" t="s">
        <v>718</v>
      </c>
      <c r="C3428" s="49">
        <f>11665-C3427</f>
        <v>4911.3059999999996</v>
      </c>
      <c r="D3428" s="49" t="s">
        <v>271</v>
      </c>
      <c r="E3428" s="31"/>
      <c r="F3428" s="31"/>
      <c r="G3428" s="31"/>
      <c r="H3428" s="210"/>
    </row>
    <row r="3429" spans="1:8" ht="20.25" customHeight="1">
      <c r="A3429" s="216">
        <f t="shared" si="377"/>
        <v>412.03</v>
      </c>
      <c r="B3429" s="38" t="s">
        <v>757</v>
      </c>
      <c r="C3429" s="49">
        <f>C3428+C3427*1.25</f>
        <v>13353.423500000001</v>
      </c>
      <c r="D3429" s="49" t="s">
        <v>213</v>
      </c>
      <c r="E3429" s="53"/>
      <c r="F3429" s="31"/>
      <c r="G3429" s="31"/>
      <c r="H3429" s="210"/>
    </row>
    <row r="3430" spans="1:8" ht="30">
      <c r="A3430" s="216">
        <f t="shared" si="377"/>
        <v>412.03999999999996</v>
      </c>
      <c r="B3430" s="38" t="s">
        <v>714</v>
      </c>
      <c r="C3430" s="49">
        <v>548.49</v>
      </c>
      <c r="D3430" s="49" t="s">
        <v>273</v>
      </c>
      <c r="E3430" s="31"/>
      <c r="F3430" s="31"/>
      <c r="G3430" s="31"/>
      <c r="H3430" s="210"/>
    </row>
    <row r="3431" spans="1:8" ht="20.25" customHeight="1">
      <c r="A3431" s="216">
        <f t="shared" si="377"/>
        <v>412.04999999999995</v>
      </c>
      <c r="B3431" s="22" t="s">
        <v>1566</v>
      </c>
      <c r="C3431" s="49">
        <f>C3434*2</f>
        <v>53532.133333333331</v>
      </c>
      <c r="D3431" s="49" t="s">
        <v>11</v>
      </c>
      <c r="E3431" s="31"/>
      <c r="F3431" s="31"/>
      <c r="G3431" s="31"/>
      <c r="H3431" s="210"/>
    </row>
    <row r="3432" spans="1:8" ht="20.25" customHeight="1">
      <c r="A3432" s="225"/>
      <c r="B3432" s="18" t="s">
        <v>420</v>
      </c>
      <c r="C3432" s="18"/>
      <c r="D3432" s="18"/>
      <c r="E3432" s="18"/>
      <c r="F3432" s="226"/>
      <c r="G3432" s="108"/>
      <c r="H3432" s="217"/>
    </row>
    <row r="3433" spans="1:8" ht="20.25" customHeight="1">
      <c r="A3433" s="215">
        <v>413</v>
      </c>
      <c r="B3433" s="20" t="s">
        <v>715</v>
      </c>
      <c r="C3433" s="49"/>
      <c r="D3433" s="49"/>
      <c r="E3433" s="31"/>
      <c r="F3433" s="31"/>
      <c r="G3433" s="31"/>
      <c r="H3433" s="210"/>
    </row>
    <row r="3434" spans="1:8" ht="20.25" customHeight="1">
      <c r="A3434" s="216">
        <f t="shared" ref="A3434:A3436" si="378">A3433+0.01</f>
        <v>413.01</v>
      </c>
      <c r="B3434" s="38" t="s">
        <v>716</v>
      </c>
      <c r="C3434" s="49">
        <v>26766.066666666666</v>
      </c>
      <c r="D3434" s="49" t="s">
        <v>11</v>
      </c>
      <c r="E3434" s="31"/>
      <c r="F3434" s="31"/>
      <c r="G3434" s="31"/>
      <c r="H3434" s="210"/>
    </row>
    <row r="3435" spans="1:8" ht="20.25" customHeight="1">
      <c r="A3435" s="216">
        <f t="shared" si="378"/>
        <v>413.02</v>
      </c>
      <c r="B3435" s="38" t="s">
        <v>756</v>
      </c>
      <c r="C3435" s="49">
        <v>7494.4986666666673</v>
      </c>
      <c r="D3435" s="49" t="s">
        <v>273</v>
      </c>
      <c r="E3435" s="31"/>
      <c r="F3435" s="31"/>
      <c r="G3435" s="31"/>
      <c r="H3435" s="210"/>
    </row>
    <row r="3436" spans="1:8" ht="30.75">
      <c r="A3436" s="216">
        <f t="shared" si="378"/>
        <v>413.03</v>
      </c>
      <c r="B3436" s="38" t="s">
        <v>800</v>
      </c>
      <c r="C3436" s="49">
        <f>(3211.944/0.12)*0.1</f>
        <v>2676.6200000000003</v>
      </c>
      <c r="D3436" s="49" t="s">
        <v>38</v>
      </c>
      <c r="E3436" s="31"/>
      <c r="F3436" s="31"/>
      <c r="G3436" s="31"/>
      <c r="H3436" s="210"/>
    </row>
    <row r="3437" spans="1:8" ht="20.25" customHeight="1">
      <c r="A3437" s="225"/>
      <c r="B3437" s="18" t="s">
        <v>420</v>
      </c>
      <c r="C3437" s="18"/>
      <c r="D3437" s="18"/>
      <c r="E3437" s="18"/>
      <c r="F3437" s="226"/>
      <c r="G3437" s="108"/>
      <c r="H3437" s="217"/>
    </row>
    <row r="3438" spans="1:8" ht="20.25" customHeight="1">
      <c r="A3438" s="215">
        <v>414</v>
      </c>
      <c r="B3438" s="20" t="s">
        <v>717</v>
      </c>
      <c r="C3438" s="49"/>
      <c r="D3438" s="49"/>
      <c r="E3438" s="49"/>
      <c r="F3438" s="31"/>
      <c r="G3438" s="31"/>
      <c r="H3438" s="210"/>
    </row>
    <row r="3439" spans="1:8" ht="30">
      <c r="A3439" s="216">
        <f t="shared" ref="A3439:A3440" si="379">A3438+0.01</f>
        <v>414.01</v>
      </c>
      <c r="B3439" s="38" t="s">
        <v>1567</v>
      </c>
      <c r="C3439" s="49">
        <v>1176.5499999999997</v>
      </c>
      <c r="D3439" s="49" t="s">
        <v>91</v>
      </c>
      <c r="E3439" s="49"/>
      <c r="F3439" s="31"/>
      <c r="G3439" s="31"/>
      <c r="H3439" s="210"/>
    </row>
    <row r="3440" spans="1:8" ht="30">
      <c r="A3440" s="216">
        <f t="shared" si="379"/>
        <v>414.02</v>
      </c>
      <c r="B3440" s="38" t="s">
        <v>1568</v>
      </c>
      <c r="C3440" s="49">
        <f>47.3/0.1</f>
        <v>472.99999999999994</v>
      </c>
      <c r="D3440" s="49" t="s">
        <v>11</v>
      </c>
      <c r="E3440" s="49"/>
      <c r="F3440" s="31"/>
      <c r="G3440" s="31"/>
      <c r="H3440" s="210"/>
    </row>
    <row r="3441" spans="1:8" ht="20.25" customHeight="1">
      <c r="A3441" s="225"/>
      <c r="B3441" s="18" t="s">
        <v>420</v>
      </c>
      <c r="C3441" s="18"/>
      <c r="D3441" s="18"/>
      <c r="E3441" s="18"/>
      <c r="F3441" s="226"/>
      <c r="G3441" s="108"/>
      <c r="H3441" s="217"/>
    </row>
    <row r="3442" spans="1:8" ht="20.25" customHeight="1">
      <c r="A3442" s="234"/>
      <c r="B3442" s="18"/>
      <c r="C3442" s="49"/>
      <c r="D3442" s="49"/>
      <c r="E3442" s="49"/>
      <c r="F3442" s="31"/>
      <c r="G3442" s="31"/>
      <c r="H3442" s="210"/>
    </row>
    <row r="3443" spans="1:8" ht="20.25" customHeight="1">
      <c r="A3443" s="225"/>
      <c r="B3443" s="18" t="s">
        <v>1569</v>
      </c>
      <c r="C3443" s="18"/>
      <c r="D3443" s="18"/>
      <c r="E3443" s="18"/>
      <c r="F3443" s="226"/>
      <c r="G3443" s="108"/>
      <c r="H3443" s="233"/>
    </row>
    <row r="3444" spans="1:8" ht="20.25" customHeight="1">
      <c r="A3444" s="229"/>
      <c r="B3444" s="133"/>
      <c r="C3444" s="133"/>
      <c r="D3444" s="133"/>
      <c r="E3444" s="133"/>
      <c r="F3444" s="93"/>
      <c r="G3444" s="93"/>
      <c r="H3444" s="217"/>
    </row>
    <row r="3445" spans="1:8" ht="73.5" customHeight="1">
      <c r="A3445" s="215">
        <v>415</v>
      </c>
      <c r="B3445" s="58" t="s">
        <v>723</v>
      </c>
      <c r="C3445" s="58"/>
      <c r="D3445" s="58"/>
      <c r="E3445" s="58"/>
      <c r="F3445" s="58"/>
      <c r="G3445" s="58"/>
      <c r="H3445" s="210"/>
    </row>
    <row r="3446" spans="1:8" ht="20.25" customHeight="1">
      <c r="A3446" s="216">
        <f t="shared" ref="A3446:A3462" si="380">A3445+0.01</f>
        <v>415.01</v>
      </c>
      <c r="B3446" s="38" t="s">
        <v>1570</v>
      </c>
      <c r="C3446" s="49">
        <f>C3462*2</f>
        <v>2343.98</v>
      </c>
      <c r="D3446" s="49" t="s">
        <v>11</v>
      </c>
      <c r="E3446" s="31"/>
      <c r="F3446" s="31"/>
      <c r="G3446" s="31"/>
      <c r="H3446" s="210"/>
    </row>
    <row r="3447" spans="1:8" ht="20.25" customHeight="1">
      <c r="A3447" s="216">
        <f t="shared" si="380"/>
        <v>415.02</v>
      </c>
      <c r="B3447" s="38" t="s">
        <v>801</v>
      </c>
      <c r="C3447" s="49">
        <f>C3462*0.8*1.5</f>
        <v>1406.3880000000001</v>
      </c>
      <c r="D3447" s="49" t="s">
        <v>38</v>
      </c>
      <c r="E3447" s="31"/>
      <c r="F3447" s="31"/>
      <c r="G3447" s="31"/>
      <c r="H3447" s="210"/>
    </row>
    <row r="3448" spans="1:8" ht="20.25" customHeight="1">
      <c r="A3448" s="216">
        <f t="shared" si="380"/>
        <v>415.03</v>
      </c>
      <c r="B3448" s="38" t="s">
        <v>214</v>
      </c>
      <c r="C3448" s="49">
        <f>C3462*0.8</f>
        <v>937.5920000000001</v>
      </c>
      <c r="D3448" s="49" t="s">
        <v>38</v>
      </c>
      <c r="E3448" s="31"/>
      <c r="F3448" s="31"/>
      <c r="G3448" s="31"/>
      <c r="H3448" s="210"/>
    </row>
    <row r="3449" spans="1:8" ht="20.25" customHeight="1">
      <c r="A3449" s="216">
        <f t="shared" si="380"/>
        <v>415.03999999999996</v>
      </c>
      <c r="B3449" s="38" t="s">
        <v>215</v>
      </c>
      <c r="C3449" s="49">
        <f>(C3447-C3448)*1.3</f>
        <v>609.43480000000011</v>
      </c>
      <c r="D3449" s="49" t="s">
        <v>38</v>
      </c>
      <c r="E3449" s="31"/>
      <c r="F3449" s="31"/>
      <c r="G3449" s="31"/>
      <c r="H3449" s="210"/>
    </row>
    <row r="3450" spans="1:8" ht="20.25" customHeight="1">
      <c r="A3450" s="216">
        <f t="shared" si="380"/>
        <v>415.04999999999995</v>
      </c>
      <c r="B3450" s="38" t="s">
        <v>216</v>
      </c>
      <c r="C3450" s="49">
        <f>C3462*0.8*0.3</f>
        <v>281.27760000000001</v>
      </c>
      <c r="D3450" s="49" t="s">
        <v>38</v>
      </c>
      <c r="E3450" s="31"/>
      <c r="F3450" s="31"/>
      <c r="G3450" s="31"/>
      <c r="H3450" s="210"/>
    </row>
    <row r="3451" spans="1:8" ht="30">
      <c r="A3451" s="216">
        <f t="shared" si="380"/>
        <v>415.05999999999995</v>
      </c>
      <c r="B3451" s="38" t="s">
        <v>217</v>
      </c>
      <c r="C3451" s="49">
        <f>(C3462/3.3)*3.3*1</f>
        <v>1171.99</v>
      </c>
      <c r="D3451" s="49" t="s">
        <v>11</v>
      </c>
      <c r="E3451" s="31"/>
      <c r="F3451" s="31"/>
      <c r="G3451" s="31"/>
      <c r="H3451" s="210"/>
    </row>
    <row r="3452" spans="1:8" ht="30">
      <c r="A3452" s="216">
        <f t="shared" si="380"/>
        <v>415.06999999999994</v>
      </c>
      <c r="B3452" s="38" t="s">
        <v>218</v>
      </c>
      <c r="C3452" s="49">
        <f>(C3462/3.3)*3.3*1.8*2</f>
        <v>4219.1639999999998</v>
      </c>
      <c r="D3452" s="49" t="s">
        <v>11</v>
      </c>
      <c r="E3452" s="31"/>
      <c r="F3452" s="31"/>
      <c r="G3452" s="31"/>
      <c r="H3452" s="210"/>
    </row>
    <row r="3453" spans="1:8" ht="20.25" customHeight="1">
      <c r="A3453" s="216">
        <f t="shared" si="380"/>
        <v>415.07999999999993</v>
      </c>
      <c r="B3453" s="38" t="s">
        <v>219</v>
      </c>
      <c r="C3453" s="49">
        <f>(0.2*0.2*1.2)*335</f>
        <v>16.080000000000002</v>
      </c>
      <c r="D3453" s="49" t="s">
        <v>38</v>
      </c>
      <c r="E3453" s="31"/>
      <c r="F3453" s="31"/>
      <c r="G3453" s="31"/>
      <c r="H3453" s="210"/>
    </row>
    <row r="3454" spans="1:8" ht="20.25" customHeight="1">
      <c r="A3454" s="216">
        <f t="shared" si="380"/>
        <v>415.08999999999992</v>
      </c>
      <c r="B3454" s="38" t="s">
        <v>220</v>
      </c>
      <c r="C3454" s="49">
        <f>(0.2*0.2*4)*335</f>
        <v>53.600000000000009</v>
      </c>
      <c r="D3454" s="49" t="s">
        <v>38</v>
      </c>
      <c r="E3454" s="31"/>
      <c r="F3454" s="31"/>
      <c r="G3454" s="31"/>
      <c r="H3454" s="210"/>
    </row>
    <row r="3455" spans="1:8" ht="20.25" customHeight="1">
      <c r="A3455" s="216">
        <f t="shared" si="380"/>
        <v>415.09999999999991</v>
      </c>
      <c r="B3455" s="38" t="s">
        <v>221</v>
      </c>
      <c r="C3455" s="49">
        <f>(0.15*0.2*3.3)*(C3462/3.3)*1</f>
        <v>35.159700000000001</v>
      </c>
      <c r="D3455" s="49" t="s">
        <v>38</v>
      </c>
      <c r="E3455" s="31"/>
      <c r="F3455" s="31"/>
      <c r="G3455" s="31"/>
      <c r="H3455" s="210"/>
    </row>
    <row r="3456" spans="1:8" ht="20.25" customHeight="1">
      <c r="A3456" s="216">
        <f t="shared" si="380"/>
        <v>415.1099999999999</v>
      </c>
      <c r="B3456" s="38" t="s">
        <v>222</v>
      </c>
      <c r="C3456" s="49">
        <f>(0.15*0.2*3.3)*(C3462/3.3)*2</f>
        <v>70.319400000000002</v>
      </c>
      <c r="D3456" s="49" t="s">
        <v>38</v>
      </c>
      <c r="E3456" s="31"/>
      <c r="F3456" s="31"/>
      <c r="G3456" s="31"/>
      <c r="H3456" s="210"/>
    </row>
    <row r="3457" spans="1:8" ht="20.25" customHeight="1">
      <c r="A3457" s="216">
        <f t="shared" si="380"/>
        <v>415.11999999999989</v>
      </c>
      <c r="B3457" s="38" t="s">
        <v>223</v>
      </c>
      <c r="C3457" s="49">
        <f>C3452*2</f>
        <v>8438.3279999999995</v>
      </c>
      <c r="D3457" s="49" t="s">
        <v>11</v>
      </c>
      <c r="E3457" s="31"/>
      <c r="F3457" s="31"/>
      <c r="G3457" s="31"/>
      <c r="H3457" s="210"/>
    </row>
    <row r="3458" spans="1:8" ht="20.25" customHeight="1">
      <c r="A3458" s="216">
        <f t="shared" si="380"/>
        <v>415.12999999999988</v>
      </c>
      <c r="B3458" s="38" t="s">
        <v>63</v>
      </c>
      <c r="C3458" s="49">
        <f>(0.5*4*335)+(0.4*3.3*355.15*2)</f>
        <v>1607.596</v>
      </c>
      <c r="D3458" s="49" t="s">
        <v>11</v>
      </c>
      <c r="E3458" s="31"/>
      <c r="F3458" s="31"/>
      <c r="G3458" s="31"/>
      <c r="H3458" s="210"/>
    </row>
    <row r="3459" spans="1:8" ht="20.25" customHeight="1">
      <c r="A3459" s="216">
        <f t="shared" si="380"/>
        <v>415.13999999999987</v>
      </c>
      <c r="B3459" s="38" t="s">
        <v>224</v>
      </c>
      <c r="C3459" s="49">
        <f>C3458</f>
        <v>1607.596</v>
      </c>
      <c r="D3459" s="49" t="s">
        <v>11</v>
      </c>
      <c r="E3459" s="31"/>
      <c r="F3459" s="31"/>
      <c r="G3459" s="31"/>
      <c r="H3459" s="210"/>
    </row>
    <row r="3460" spans="1:8" ht="20.25" customHeight="1">
      <c r="A3460" s="216">
        <f t="shared" si="380"/>
        <v>415.14999999999986</v>
      </c>
      <c r="B3460" s="38" t="s">
        <v>67</v>
      </c>
      <c r="C3460" s="49">
        <f>(0.5*4*335)+C3462*2</f>
        <v>3013.98</v>
      </c>
      <c r="D3460" s="49" t="s">
        <v>91</v>
      </c>
      <c r="E3460" s="31"/>
      <c r="F3460" s="31"/>
      <c r="G3460" s="31"/>
      <c r="H3460" s="210"/>
    </row>
    <row r="3461" spans="1:8" ht="30">
      <c r="A3461" s="216">
        <f t="shared" si="380"/>
        <v>415.15999999999985</v>
      </c>
      <c r="B3461" s="38" t="s">
        <v>225</v>
      </c>
      <c r="C3461" s="49">
        <f>C3459</f>
        <v>1607.596</v>
      </c>
      <c r="D3461" s="49" t="s">
        <v>11</v>
      </c>
      <c r="E3461" s="31"/>
      <c r="F3461" s="31"/>
      <c r="G3461" s="31"/>
      <c r="H3461" s="210"/>
    </row>
    <row r="3462" spans="1:8" ht="90">
      <c r="A3462" s="216">
        <f t="shared" si="380"/>
        <v>415.16999999999985</v>
      </c>
      <c r="B3462" s="38" t="s">
        <v>226</v>
      </c>
      <c r="C3462" s="49">
        <v>1171.99</v>
      </c>
      <c r="D3462" s="49" t="s">
        <v>91</v>
      </c>
      <c r="E3462" s="31"/>
      <c r="F3462" s="31"/>
      <c r="G3462" s="31"/>
      <c r="H3462" s="217"/>
    </row>
    <row r="3463" spans="1:8" ht="20.25" customHeight="1">
      <c r="A3463" s="228"/>
      <c r="B3463" s="88" t="s">
        <v>420</v>
      </c>
      <c r="C3463" s="88"/>
      <c r="D3463" s="88"/>
      <c r="E3463" s="88"/>
      <c r="F3463" s="226"/>
      <c r="G3463" s="101"/>
      <c r="H3463" s="217"/>
    </row>
    <row r="3464" spans="1:8" ht="113.25" customHeight="1">
      <c r="A3464" s="215">
        <v>416</v>
      </c>
      <c r="B3464" s="58" t="s">
        <v>1571</v>
      </c>
      <c r="C3464" s="58"/>
      <c r="D3464" s="58"/>
      <c r="E3464" s="58"/>
      <c r="F3464" s="58"/>
      <c r="G3464" s="58"/>
      <c r="H3464" s="210"/>
    </row>
    <row r="3465" spans="1:8" ht="20.25" customHeight="1">
      <c r="A3465" s="216">
        <f t="shared" ref="A3465:A3472" si="381">A3464+0.01</f>
        <v>416.01</v>
      </c>
      <c r="B3465" s="38" t="s">
        <v>1570</v>
      </c>
      <c r="C3465" s="49">
        <f>C3472*2</f>
        <v>7531.5</v>
      </c>
      <c r="D3465" s="49" t="s">
        <v>11</v>
      </c>
      <c r="E3465" s="31"/>
      <c r="F3465" s="31"/>
      <c r="G3465" s="31"/>
      <c r="H3465" s="210"/>
    </row>
    <row r="3466" spans="1:8" ht="20.25" customHeight="1">
      <c r="A3466" s="216">
        <f t="shared" si="381"/>
        <v>416.02</v>
      </c>
      <c r="B3466" s="38" t="s">
        <v>227</v>
      </c>
      <c r="C3466" s="49">
        <f>C3472*0.45*0.5</f>
        <v>847.29375000000005</v>
      </c>
      <c r="D3466" s="49" t="s">
        <v>38</v>
      </c>
      <c r="E3466" s="31"/>
      <c r="F3466" s="31"/>
      <c r="G3466" s="31"/>
      <c r="H3466" s="210"/>
    </row>
    <row r="3467" spans="1:8" ht="20.25" customHeight="1">
      <c r="A3467" s="216">
        <f t="shared" si="381"/>
        <v>416.03</v>
      </c>
      <c r="B3467" s="38" t="s">
        <v>214</v>
      </c>
      <c r="C3467" s="49">
        <f>C3472*0.06</f>
        <v>225.94499999999999</v>
      </c>
      <c r="D3467" s="49" t="s">
        <v>38</v>
      </c>
      <c r="E3467" s="31"/>
      <c r="F3467" s="31"/>
      <c r="G3467" s="31"/>
      <c r="H3467" s="210"/>
    </row>
    <row r="3468" spans="1:8" ht="20.25" customHeight="1">
      <c r="A3468" s="216">
        <f t="shared" si="381"/>
        <v>416.03999999999996</v>
      </c>
      <c r="B3468" s="38" t="s">
        <v>215</v>
      </c>
      <c r="C3468" s="49">
        <f>(C3466-C3467)*1.3</f>
        <v>807.75337500000012</v>
      </c>
      <c r="D3468" s="49" t="s">
        <v>38</v>
      </c>
      <c r="E3468" s="31"/>
      <c r="F3468" s="31"/>
      <c r="G3468" s="31"/>
      <c r="H3468" s="210"/>
    </row>
    <row r="3469" spans="1:8" ht="30">
      <c r="A3469" s="216">
        <f t="shared" si="381"/>
        <v>416.04999999999995</v>
      </c>
      <c r="B3469" s="38" t="s">
        <v>975</v>
      </c>
      <c r="C3469" s="49">
        <f>C3472*0.45*0.3</f>
        <v>508.37625000000003</v>
      </c>
      <c r="D3469" s="49" t="s">
        <v>38</v>
      </c>
      <c r="E3469" s="31"/>
      <c r="F3469" s="31"/>
      <c r="G3469" s="31"/>
      <c r="H3469" s="210"/>
    </row>
    <row r="3470" spans="1:8" ht="30">
      <c r="A3470" s="216">
        <f t="shared" si="381"/>
        <v>416.05999999999995</v>
      </c>
      <c r="B3470" s="38" t="s">
        <v>1572</v>
      </c>
      <c r="C3470" s="49">
        <f>(C3472/2.8)*2.8*0.4</f>
        <v>1506.3000000000002</v>
      </c>
      <c r="D3470" s="49" t="s">
        <v>11</v>
      </c>
      <c r="E3470" s="31"/>
      <c r="F3470" s="31"/>
      <c r="G3470" s="31"/>
      <c r="H3470" s="210"/>
    </row>
    <row r="3471" spans="1:8" ht="35.25" customHeight="1">
      <c r="A3471" s="216">
        <f t="shared" si="381"/>
        <v>416.06999999999994</v>
      </c>
      <c r="B3471" s="38" t="s">
        <v>1573</v>
      </c>
      <c r="C3471" s="49">
        <f>(0.2*0.15*0.4)*1256</f>
        <v>15.072000000000001</v>
      </c>
      <c r="D3471" s="49" t="s">
        <v>38</v>
      </c>
      <c r="E3471" s="31"/>
      <c r="F3471" s="31"/>
      <c r="G3471" s="31"/>
      <c r="H3471" s="210"/>
    </row>
    <row r="3472" spans="1:8" ht="90">
      <c r="A3472" s="216">
        <f t="shared" si="381"/>
        <v>416.07999999999993</v>
      </c>
      <c r="B3472" s="38" t="s">
        <v>976</v>
      </c>
      <c r="C3472" s="49">
        <f>(759.42+225.94+87.84+179.2+309.8+28.95+175.69+102.82+245.82+209.31+220.7+25.46+503.2+72.81+72.81+72.81+365.57+25.15+25.15+25.15+25.15+7)</f>
        <v>3765.75</v>
      </c>
      <c r="D3472" s="49" t="s">
        <v>91</v>
      </c>
      <c r="E3472" s="31"/>
      <c r="F3472" s="31"/>
      <c r="G3472" s="31"/>
      <c r="H3472" s="217"/>
    </row>
    <row r="3473" spans="1:8" ht="20.25" customHeight="1">
      <c r="A3473" s="228"/>
      <c r="B3473" s="88" t="s">
        <v>420</v>
      </c>
      <c r="C3473" s="88"/>
      <c r="D3473" s="88"/>
      <c r="E3473" s="88"/>
      <c r="F3473" s="226"/>
      <c r="G3473" s="101"/>
      <c r="H3473" s="217"/>
    </row>
    <row r="3474" spans="1:8" ht="20.25" customHeight="1">
      <c r="A3474" s="229"/>
      <c r="B3474" s="133"/>
      <c r="C3474" s="133"/>
      <c r="D3474" s="133"/>
      <c r="E3474" s="133"/>
      <c r="F3474" s="101"/>
      <c r="G3474" s="101"/>
      <c r="H3474" s="217"/>
    </row>
    <row r="3475" spans="1:8" ht="20.25" customHeight="1">
      <c r="A3475" s="225"/>
      <c r="B3475" s="18" t="s">
        <v>1574</v>
      </c>
      <c r="C3475" s="18"/>
      <c r="D3475" s="18"/>
      <c r="E3475" s="18"/>
      <c r="F3475" s="226"/>
      <c r="G3475" s="108"/>
      <c r="H3475" s="233"/>
    </row>
    <row r="3476" spans="1:8" ht="20.25" customHeight="1">
      <c r="A3476" s="229"/>
      <c r="B3476" s="133"/>
      <c r="C3476" s="133"/>
      <c r="D3476" s="133"/>
      <c r="E3476" s="133"/>
      <c r="F3476" s="101"/>
      <c r="G3476" s="101"/>
      <c r="H3476" s="217"/>
    </row>
    <row r="3477" spans="1:8" ht="20.25" customHeight="1">
      <c r="A3477" s="215">
        <v>417</v>
      </c>
      <c r="B3477" s="18" t="s">
        <v>0</v>
      </c>
      <c r="C3477" s="49"/>
      <c r="D3477" s="49"/>
      <c r="E3477" s="49"/>
      <c r="F3477" s="31"/>
      <c r="G3477" s="31"/>
      <c r="H3477" s="210"/>
    </row>
    <row r="3478" spans="1:8" ht="45">
      <c r="A3478" s="216">
        <f t="shared" ref="A3478:A3480" si="382">A3477+0.01</f>
        <v>417.01</v>
      </c>
      <c r="B3478" s="38" t="s">
        <v>228</v>
      </c>
      <c r="C3478" s="49">
        <v>1</v>
      </c>
      <c r="D3478" s="49" t="s">
        <v>229</v>
      </c>
      <c r="E3478" s="31"/>
      <c r="F3478" s="31"/>
      <c r="G3478" s="31"/>
      <c r="H3478" s="210"/>
    </row>
    <row r="3479" spans="1:8" ht="60">
      <c r="A3479" s="216">
        <f t="shared" si="382"/>
        <v>417.02</v>
      </c>
      <c r="B3479" s="38" t="s">
        <v>1575</v>
      </c>
      <c r="C3479" s="49">
        <v>6</v>
      </c>
      <c r="D3479" s="49" t="s">
        <v>229</v>
      </c>
      <c r="E3479" s="31"/>
      <c r="F3479" s="31"/>
      <c r="G3479" s="31"/>
      <c r="H3479" s="210"/>
    </row>
    <row r="3480" spans="1:8" ht="60">
      <c r="A3480" s="216">
        <f t="shared" si="382"/>
        <v>417.03</v>
      </c>
      <c r="B3480" s="38" t="s">
        <v>230</v>
      </c>
      <c r="C3480" s="49">
        <v>26</v>
      </c>
      <c r="D3480" s="49" t="s">
        <v>229</v>
      </c>
      <c r="E3480" s="31"/>
      <c r="F3480" s="31"/>
      <c r="G3480" s="31"/>
      <c r="H3480" s="217"/>
    </row>
    <row r="3481" spans="1:8" ht="20.25" customHeight="1">
      <c r="A3481" s="225"/>
      <c r="B3481" s="18" t="s">
        <v>414</v>
      </c>
      <c r="C3481" s="18"/>
      <c r="D3481" s="18"/>
      <c r="E3481" s="18"/>
      <c r="F3481" s="226"/>
      <c r="G3481" s="108"/>
      <c r="H3481" s="217"/>
    </row>
    <row r="3482" spans="1:8" ht="20.25" customHeight="1">
      <c r="A3482" s="229"/>
      <c r="B3482" s="133"/>
      <c r="C3482" s="133"/>
      <c r="D3482" s="133"/>
      <c r="E3482" s="133"/>
      <c r="F3482" s="101"/>
      <c r="G3482" s="101"/>
      <c r="H3482" s="217"/>
    </row>
    <row r="3483" spans="1:8" ht="20.25" customHeight="1">
      <c r="A3483" s="215">
        <v>418</v>
      </c>
      <c r="B3483" s="18" t="s">
        <v>426</v>
      </c>
      <c r="C3483" s="49"/>
      <c r="D3483" s="49"/>
      <c r="E3483" s="49"/>
      <c r="F3483" s="31"/>
      <c r="G3483" s="31"/>
      <c r="H3483" s="210"/>
    </row>
    <row r="3484" spans="1:8" s="175" customFormat="1">
      <c r="A3484" s="216">
        <f t="shared" ref="A3484:A3510" si="383">A3483+0.01</f>
        <v>418.01</v>
      </c>
      <c r="B3484" s="39" t="s">
        <v>1002</v>
      </c>
      <c r="C3484" s="29">
        <v>1226.32</v>
      </c>
      <c r="D3484" s="147" t="s">
        <v>231</v>
      </c>
      <c r="E3484" s="31"/>
      <c r="F3484" s="31"/>
      <c r="G3484" s="31"/>
      <c r="H3484" s="244"/>
    </row>
    <row r="3485" spans="1:8" ht="15.75">
      <c r="A3485" s="216">
        <f t="shared" si="383"/>
        <v>418.02</v>
      </c>
      <c r="B3485" s="39" t="s">
        <v>928</v>
      </c>
      <c r="C3485" s="29">
        <v>408.12</v>
      </c>
      <c r="D3485" s="147" t="s">
        <v>231</v>
      </c>
      <c r="E3485" s="31"/>
      <c r="F3485" s="31"/>
      <c r="G3485" s="31"/>
      <c r="H3485" s="210"/>
    </row>
    <row r="3486" spans="1:8" ht="15.75">
      <c r="A3486" s="216">
        <f t="shared" si="383"/>
        <v>418.03</v>
      </c>
      <c r="B3486" s="39" t="s">
        <v>929</v>
      </c>
      <c r="C3486" s="29">
        <v>806.01</v>
      </c>
      <c r="D3486" s="147" t="s">
        <v>231</v>
      </c>
      <c r="E3486" s="31"/>
      <c r="F3486" s="31"/>
      <c r="G3486" s="31"/>
      <c r="H3486" s="210"/>
    </row>
    <row r="3487" spans="1:8" ht="20.25" customHeight="1">
      <c r="A3487" s="216">
        <f t="shared" si="383"/>
        <v>418.03999999999996</v>
      </c>
      <c r="B3487" s="39" t="s">
        <v>1003</v>
      </c>
      <c r="C3487" s="176">
        <v>292.14</v>
      </c>
      <c r="D3487" s="147" t="s">
        <v>231</v>
      </c>
      <c r="E3487" s="31"/>
      <c r="F3487" s="31"/>
      <c r="G3487" s="31"/>
      <c r="H3487" s="210"/>
    </row>
    <row r="3488" spans="1:8" ht="20.25" customHeight="1">
      <c r="A3488" s="216">
        <f t="shared" si="383"/>
        <v>418.04999999999995</v>
      </c>
      <c r="B3488" s="39" t="s">
        <v>1004</v>
      </c>
      <c r="C3488" s="29">
        <v>115.12</v>
      </c>
      <c r="D3488" s="147" t="s">
        <v>231</v>
      </c>
      <c r="E3488" s="31"/>
      <c r="F3488" s="31"/>
      <c r="G3488" s="31"/>
      <c r="H3488" s="210"/>
    </row>
    <row r="3489" spans="1:8" ht="20.25" customHeight="1">
      <c r="A3489" s="216">
        <f t="shared" si="383"/>
        <v>418.05999999999995</v>
      </c>
      <c r="B3489" s="39" t="s">
        <v>1005</v>
      </c>
      <c r="C3489" s="29">
        <v>56.010000000000005</v>
      </c>
      <c r="D3489" s="147" t="s">
        <v>231</v>
      </c>
      <c r="E3489" s="31"/>
      <c r="F3489" s="31"/>
      <c r="G3489" s="31"/>
      <c r="H3489" s="210"/>
    </row>
    <row r="3490" spans="1:8" ht="20.25" customHeight="1">
      <c r="A3490" s="216">
        <f t="shared" si="383"/>
        <v>418.06999999999994</v>
      </c>
      <c r="B3490" s="39" t="s">
        <v>1006</v>
      </c>
      <c r="C3490" s="29">
        <v>468.04000000000008</v>
      </c>
      <c r="D3490" s="147" t="s">
        <v>231</v>
      </c>
      <c r="E3490" s="31"/>
      <c r="F3490" s="31"/>
      <c r="G3490" s="31"/>
      <c r="H3490" s="210"/>
    </row>
    <row r="3491" spans="1:8" ht="20.25" customHeight="1">
      <c r="A3491" s="216">
        <f t="shared" si="383"/>
        <v>418.07999999999993</v>
      </c>
      <c r="B3491" s="39" t="s">
        <v>1007</v>
      </c>
      <c r="C3491" s="29">
        <v>564.42999999999995</v>
      </c>
      <c r="D3491" s="147" t="s">
        <v>231</v>
      </c>
      <c r="E3491" s="31"/>
      <c r="F3491" s="31"/>
      <c r="G3491" s="31"/>
      <c r="H3491" s="210"/>
    </row>
    <row r="3492" spans="1:8" ht="20.25" customHeight="1">
      <c r="A3492" s="216">
        <f t="shared" si="383"/>
        <v>418.08999999999992</v>
      </c>
      <c r="B3492" s="39" t="s">
        <v>1008</v>
      </c>
      <c r="C3492" s="29">
        <v>91.75</v>
      </c>
      <c r="D3492" s="147" t="s">
        <v>231</v>
      </c>
      <c r="E3492" s="31"/>
      <c r="F3492" s="31"/>
      <c r="G3492" s="31"/>
      <c r="H3492" s="210"/>
    </row>
    <row r="3493" spans="1:8" ht="30.75">
      <c r="A3493" s="216">
        <f t="shared" si="383"/>
        <v>418.09999999999991</v>
      </c>
      <c r="B3493" s="7" t="s">
        <v>589</v>
      </c>
      <c r="C3493" s="29">
        <v>43</v>
      </c>
      <c r="D3493" s="147" t="s">
        <v>5</v>
      </c>
      <c r="E3493" s="31"/>
      <c r="F3493" s="31"/>
      <c r="G3493" s="31"/>
      <c r="H3493" s="210"/>
    </row>
    <row r="3494" spans="1:8" ht="30.75">
      <c r="A3494" s="216">
        <f t="shared" si="383"/>
        <v>418.1099999999999</v>
      </c>
      <c r="B3494" s="7" t="s">
        <v>930</v>
      </c>
      <c r="C3494" s="29">
        <v>1</v>
      </c>
      <c r="D3494" s="147" t="s">
        <v>5</v>
      </c>
      <c r="E3494" s="31"/>
      <c r="F3494" s="31"/>
      <c r="G3494" s="31"/>
      <c r="H3494" s="210"/>
    </row>
    <row r="3495" spans="1:8" ht="30.75">
      <c r="A3495" s="216">
        <f t="shared" si="383"/>
        <v>418.11999999999989</v>
      </c>
      <c r="B3495" s="7" t="s">
        <v>931</v>
      </c>
      <c r="C3495" s="29">
        <v>1</v>
      </c>
      <c r="D3495" s="147" t="s">
        <v>5</v>
      </c>
      <c r="E3495" s="31"/>
      <c r="F3495" s="31"/>
      <c r="G3495" s="31"/>
      <c r="H3495" s="210"/>
    </row>
    <row r="3496" spans="1:8" ht="30.75">
      <c r="A3496" s="216">
        <f t="shared" si="383"/>
        <v>418.12999999999988</v>
      </c>
      <c r="B3496" s="7" t="s">
        <v>590</v>
      </c>
      <c r="C3496" s="29">
        <v>68</v>
      </c>
      <c r="D3496" s="147" t="s">
        <v>5</v>
      </c>
      <c r="E3496" s="31"/>
      <c r="F3496" s="31"/>
      <c r="G3496" s="31"/>
      <c r="H3496" s="210"/>
    </row>
    <row r="3497" spans="1:8" ht="30.75">
      <c r="A3497" s="216">
        <f t="shared" si="383"/>
        <v>418.13999999999987</v>
      </c>
      <c r="B3497" s="7" t="s">
        <v>932</v>
      </c>
      <c r="C3497" s="29">
        <v>30</v>
      </c>
      <c r="D3497" s="147" t="s">
        <v>5</v>
      </c>
      <c r="E3497" s="31"/>
      <c r="F3497" s="31"/>
      <c r="G3497" s="31"/>
      <c r="H3497" s="210"/>
    </row>
    <row r="3498" spans="1:8" ht="15.75">
      <c r="A3498" s="216">
        <f t="shared" si="383"/>
        <v>418.14999999999986</v>
      </c>
      <c r="B3498" s="7" t="s">
        <v>1009</v>
      </c>
      <c r="C3498" s="29">
        <v>9</v>
      </c>
      <c r="D3498" s="147" t="s">
        <v>5</v>
      </c>
      <c r="E3498" s="31"/>
      <c r="F3498" s="31"/>
      <c r="G3498" s="31"/>
      <c r="H3498" s="210"/>
    </row>
    <row r="3499" spans="1:8" ht="30.75">
      <c r="A3499" s="216">
        <f t="shared" si="383"/>
        <v>418.15999999999985</v>
      </c>
      <c r="B3499" s="7" t="s">
        <v>933</v>
      </c>
      <c r="C3499" s="29">
        <v>1</v>
      </c>
      <c r="D3499" s="147" t="s">
        <v>5</v>
      </c>
      <c r="E3499" s="31"/>
      <c r="F3499" s="31"/>
      <c r="G3499" s="31"/>
      <c r="H3499" s="210"/>
    </row>
    <row r="3500" spans="1:8" ht="15.75">
      <c r="A3500" s="216">
        <f t="shared" si="383"/>
        <v>418.16999999999985</v>
      </c>
      <c r="B3500" s="39" t="s">
        <v>1010</v>
      </c>
      <c r="C3500" s="29">
        <v>20</v>
      </c>
      <c r="D3500" s="147" t="s">
        <v>231</v>
      </c>
      <c r="E3500" s="31"/>
      <c r="F3500" s="31"/>
      <c r="G3500" s="31"/>
      <c r="H3500" s="210"/>
    </row>
    <row r="3501" spans="1:8" ht="20.25" customHeight="1">
      <c r="A3501" s="216">
        <f t="shared" si="383"/>
        <v>418.17999999999984</v>
      </c>
      <c r="B3501" s="39" t="s">
        <v>786</v>
      </c>
      <c r="C3501" s="29">
        <v>184</v>
      </c>
      <c r="D3501" s="147" t="s">
        <v>5</v>
      </c>
      <c r="E3501" s="31"/>
      <c r="F3501" s="31"/>
      <c r="G3501" s="31"/>
      <c r="H3501" s="210"/>
    </row>
    <row r="3502" spans="1:8" ht="20.25" customHeight="1">
      <c r="A3502" s="216">
        <f t="shared" si="383"/>
        <v>418.18999999999983</v>
      </c>
      <c r="B3502" s="39" t="s">
        <v>787</v>
      </c>
      <c r="C3502" s="29">
        <v>12</v>
      </c>
      <c r="D3502" s="147" t="s">
        <v>5</v>
      </c>
      <c r="E3502" s="31"/>
      <c r="F3502" s="31"/>
      <c r="G3502" s="31"/>
      <c r="H3502" s="210"/>
    </row>
    <row r="3503" spans="1:8" ht="20.25" customHeight="1">
      <c r="A3503" s="216">
        <f t="shared" si="383"/>
        <v>418.19999999999982</v>
      </c>
      <c r="B3503" s="39" t="s">
        <v>934</v>
      </c>
      <c r="C3503" s="29">
        <v>15</v>
      </c>
      <c r="D3503" s="147" t="s">
        <v>5</v>
      </c>
      <c r="E3503" s="31"/>
      <c r="F3503" s="31"/>
      <c r="G3503" s="31"/>
      <c r="H3503" s="210"/>
    </row>
    <row r="3504" spans="1:8" ht="20.25" customHeight="1">
      <c r="A3504" s="216">
        <f t="shared" si="383"/>
        <v>418.20999999999981</v>
      </c>
      <c r="B3504" s="39" t="s">
        <v>1576</v>
      </c>
      <c r="C3504" s="29">
        <v>21</v>
      </c>
      <c r="D3504" s="147" t="s">
        <v>5</v>
      </c>
      <c r="E3504" s="31"/>
      <c r="F3504" s="31"/>
      <c r="G3504" s="31"/>
      <c r="H3504" s="210"/>
    </row>
    <row r="3505" spans="1:8" ht="20.25" customHeight="1">
      <c r="A3505" s="216">
        <f t="shared" si="383"/>
        <v>418.2199999999998</v>
      </c>
      <c r="B3505" s="39" t="s">
        <v>1011</v>
      </c>
      <c r="C3505" s="29">
        <v>303.6635</v>
      </c>
      <c r="D3505" s="147" t="s">
        <v>38</v>
      </c>
      <c r="E3505" s="31"/>
      <c r="F3505" s="31"/>
      <c r="G3505" s="31"/>
      <c r="H3505" s="210"/>
    </row>
    <row r="3506" spans="1:8" ht="20.25" customHeight="1">
      <c r="A3506" s="216">
        <f t="shared" si="383"/>
        <v>418.22999999999979</v>
      </c>
      <c r="B3506" s="39" t="s">
        <v>1577</v>
      </c>
      <c r="C3506" s="29">
        <v>3788.1634521000005</v>
      </c>
      <c r="D3506" s="147" t="s">
        <v>38</v>
      </c>
      <c r="E3506" s="31"/>
      <c r="F3506" s="31"/>
      <c r="G3506" s="31"/>
      <c r="H3506" s="210"/>
    </row>
    <row r="3507" spans="1:8" ht="20.25" customHeight="1">
      <c r="A3507" s="216">
        <f t="shared" si="383"/>
        <v>418.23999999999978</v>
      </c>
      <c r="B3507" s="39" t="s">
        <v>1578</v>
      </c>
      <c r="C3507" s="29">
        <v>3423.5617945370432</v>
      </c>
      <c r="D3507" s="147" t="s">
        <v>38</v>
      </c>
      <c r="E3507" s="31"/>
      <c r="F3507" s="31"/>
      <c r="G3507" s="31"/>
      <c r="H3507" s="210"/>
    </row>
    <row r="3508" spans="1:8" ht="46.5">
      <c r="A3508" s="216">
        <f t="shared" si="383"/>
        <v>418.24999999999977</v>
      </c>
      <c r="B3508" s="7" t="s">
        <v>1101</v>
      </c>
      <c r="C3508" s="29">
        <v>1</v>
      </c>
      <c r="D3508" s="147" t="s">
        <v>5</v>
      </c>
      <c r="E3508" s="31"/>
      <c r="F3508" s="31"/>
      <c r="G3508" s="31"/>
      <c r="H3508" s="210"/>
    </row>
    <row r="3509" spans="1:8" ht="30.75">
      <c r="A3509" s="216">
        <f t="shared" si="383"/>
        <v>418.25999999999976</v>
      </c>
      <c r="B3509" s="7" t="s">
        <v>1102</v>
      </c>
      <c r="C3509" s="29">
        <v>1</v>
      </c>
      <c r="D3509" s="147" t="s">
        <v>5</v>
      </c>
      <c r="E3509" s="31"/>
      <c r="F3509" s="31"/>
      <c r="G3509" s="31"/>
      <c r="H3509" s="210"/>
    </row>
    <row r="3510" spans="1:8" ht="45.75">
      <c r="A3510" s="216">
        <f t="shared" si="383"/>
        <v>418.26999999999975</v>
      </c>
      <c r="B3510" s="134" t="s">
        <v>1579</v>
      </c>
      <c r="C3510" s="29">
        <v>2</v>
      </c>
      <c r="D3510" s="147" t="s">
        <v>5</v>
      </c>
      <c r="E3510" s="31"/>
      <c r="F3510" s="31"/>
      <c r="G3510" s="31"/>
      <c r="H3510" s="210"/>
    </row>
    <row r="3511" spans="1:8" ht="20.25" customHeight="1">
      <c r="A3511" s="225"/>
      <c r="B3511" s="18" t="s">
        <v>1580</v>
      </c>
      <c r="C3511" s="18"/>
      <c r="D3511" s="18"/>
      <c r="E3511" s="18"/>
      <c r="F3511" s="31"/>
      <c r="G3511" s="108"/>
      <c r="H3511" s="217"/>
    </row>
    <row r="3512" spans="1:8" ht="20.25" customHeight="1">
      <c r="A3512" s="229"/>
      <c r="B3512" s="133"/>
      <c r="C3512" s="133"/>
      <c r="D3512" s="133"/>
      <c r="E3512" s="133"/>
      <c r="F3512" s="101"/>
      <c r="G3512" s="101"/>
      <c r="H3512" s="217"/>
    </row>
    <row r="3513" spans="1:8" ht="20.25" customHeight="1">
      <c r="A3513" s="234"/>
      <c r="B3513" s="18" t="s">
        <v>1</v>
      </c>
      <c r="C3513" s="49"/>
      <c r="D3513" s="49"/>
      <c r="E3513" s="49"/>
      <c r="F3513" s="31"/>
      <c r="G3513" s="31"/>
      <c r="H3513" s="210"/>
    </row>
    <row r="3514" spans="1:8" ht="15.75">
      <c r="A3514" s="215">
        <v>419</v>
      </c>
      <c r="B3514" s="18" t="s">
        <v>1581</v>
      </c>
      <c r="C3514" s="73"/>
      <c r="D3514" s="73"/>
      <c r="E3514" s="73"/>
      <c r="F3514" s="74"/>
      <c r="G3514" s="74"/>
      <c r="H3514" s="245"/>
    </row>
    <row r="3515" spans="1:8" ht="30.75">
      <c r="A3515" s="216">
        <f t="shared" ref="A3515:A3524" si="384">A3514+0.01</f>
        <v>419.01</v>
      </c>
      <c r="B3515" s="38" t="s">
        <v>1582</v>
      </c>
      <c r="C3515" s="49">
        <v>1</v>
      </c>
      <c r="D3515" s="49" t="s">
        <v>229</v>
      </c>
      <c r="E3515" s="31"/>
      <c r="F3515" s="31"/>
      <c r="G3515" s="31"/>
      <c r="H3515" s="210"/>
    </row>
    <row r="3516" spans="1:8" ht="20.25" customHeight="1">
      <c r="A3516" s="216">
        <f t="shared" si="384"/>
        <v>419.02</v>
      </c>
      <c r="B3516" s="38" t="s">
        <v>1583</v>
      </c>
      <c r="C3516" s="49">
        <v>1</v>
      </c>
      <c r="D3516" s="49" t="s">
        <v>229</v>
      </c>
      <c r="E3516" s="31"/>
      <c r="F3516" s="31"/>
      <c r="G3516" s="31"/>
      <c r="H3516" s="210"/>
    </row>
    <row r="3517" spans="1:8" ht="30.75">
      <c r="A3517" s="216">
        <f t="shared" si="384"/>
        <v>419.03</v>
      </c>
      <c r="B3517" s="38" t="s">
        <v>1584</v>
      </c>
      <c r="C3517" s="49">
        <v>1</v>
      </c>
      <c r="D3517" s="49" t="s">
        <v>229</v>
      </c>
      <c r="E3517" s="31"/>
      <c r="F3517" s="31"/>
      <c r="G3517" s="31"/>
      <c r="H3517" s="210"/>
    </row>
    <row r="3518" spans="1:8" ht="20.25" customHeight="1">
      <c r="A3518" s="216">
        <f t="shared" si="384"/>
        <v>419.03999999999996</v>
      </c>
      <c r="B3518" s="38" t="s">
        <v>977</v>
      </c>
      <c r="C3518" s="49">
        <v>1</v>
      </c>
      <c r="D3518" s="49" t="s">
        <v>229</v>
      </c>
      <c r="E3518" s="31"/>
      <c r="F3518" s="31"/>
      <c r="G3518" s="31"/>
      <c r="H3518" s="210"/>
    </row>
    <row r="3519" spans="1:8" ht="15.75">
      <c r="A3519" s="216">
        <f t="shared" si="384"/>
        <v>419.04999999999995</v>
      </c>
      <c r="B3519" s="38" t="s">
        <v>1585</v>
      </c>
      <c r="C3519" s="49">
        <v>1</v>
      </c>
      <c r="D3519" s="49" t="s">
        <v>229</v>
      </c>
      <c r="E3519" s="31"/>
      <c r="F3519" s="31"/>
      <c r="G3519" s="31"/>
      <c r="H3519" s="210"/>
    </row>
    <row r="3520" spans="1:8" ht="45.75">
      <c r="A3520" s="216">
        <f t="shared" si="384"/>
        <v>419.05999999999995</v>
      </c>
      <c r="B3520" s="38" t="s">
        <v>1586</v>
      </c>
      <c r="C3520" s="49">
        <v>1</v>
      </c>
      <c r="D3520" s="49" t="s">
        <v>229</v>
      </c>
      <c r="E3520" s="31"/>
      <c r="F3520" s="31"/>
      <c r="G3520" s="31"/>
      <c r="H3520" s="210"/>
    </row>
    <row r="3521" spans="1:8" ht="30.75">
      <c r="A3521" s="216">
        <f t="shared" si="384"/>
        <v>419.06999999999994</v>
      </c>
      <c r="B3521" s="38" t="s">
        <v>1587</v>
      </c>
      <c r="C3521" s="49">
        <v>200</v>
      </c>
      <c r="D3521" s="49" t="s">
        <v>344</v>
      </c>
      <c r="E3521" s="31"/>
      <c r="F3521" s="31"/>
      <c r="G3521" s="31"/>
      <c r="H3521" s="210"/>
    </row>
    <row r="3522" spans="1:8" ht="20.25" customHeight="1">
      <c r="A3522" s="216">
        <f t="shared" si="384"/>
        <v>419.07999999999993</v>
      </c>
      <c r="B3522" s="38" t="s">
        <v>978</v>
      </c>
      <c r="C3522" s="49">
        <v>3</v>
      </c>
      <c r="D3522" s="49" t="s">
        <v>229</v>
      </c>
      <c r="E3522" s="31"/>
      <c r="F3522" s="31"/>
      <c r="G3522" s="31"/>
      <c r="H3522" s="210"/>
    </row>
    <row r="3523" spans="1:8" ht="20.25" customHeight="1">
      <c r="A3523" s="216">
        <f t="shared" si="384"/>
        <v>419.08999999999992</v>
      </c>
      <c r="B3523" s="38" t="s">
        <v>979</v>
      </c>
      <c r="C3523" s="49">
        <v>3</v>
      </c>
      <c r="D3523" s="49" t="s">
        <v>229</v>
      </c>
      <c r="E3523" s="31"/>
      <c r="F3523" s="31"/>
      <c r="G3523" s="31"/>
      <c r="H3523" s="210"/>
    </row>
    <row r="3524" spans="1:8" ht="30.75">
      <c r="A3524" s="216">
        <f t="shared" si="384"/>
        <v>419.09999999999991</v>
      </c>
      <c r="B3524" s="38" t="s">
        <v>1588</v>
      </c>
      <c r="C3524" s="49">
        <v>70.56</v>
      </c>
      <c r="D3524" s="49" t="s">
        <v>38</v>
      </c>
      <c r="E3524" s="31"/>
      <c r="F3524" s="31"/>
      <c r="G3524" s="31"/>
      <c r="H3524" s="210"/>
    </row>
    <row r="3525" spans="1:8" ht="20.25" customHeight="1">
      <c r="A3525" s="225"/>
      <c r="B3525" s="88" t="s">
        <v>420</v>
      </c>
      <c r="C3525" s="88"/>
      <c r="D3525" s="88"/>
      <c r="E3525" s="88"/>
      <c r="F3525" s="226"/>
      <c r="G3525" s="101"/>
      <c r="H3525" s="217"/>
    </row>
    <row r="3526" spans="1:8" ht="20.25" customHeight="1">
      <c r="A3526" s="215">
        <v>420</v>
      </c>
      <c r="B3526" s="18" t="s">
        <v>346</v>
      </c>
      <c r="C3526" s="49"/>
      <c r="D3526" s="49"/>
      <c r="E3526" s="49"/>
      <c r="F3526" s="31"/>
      <c r="G3526" s="31"/>
      <c r="H3526" s="210"/>
    </row>
    <row r="3527" spans="1:8" ht="45.75">
      <c r="A3527" s="216">
        <f t="shared" ref="A3527:A3529" si="385">A3526+0.01</f>
        <v>420.01</v>
      </c>
      <c r="B3527" s="38" t="s">
        <v>1589</v>
      </c>
      <c r="C3527" s="49">
        <v>1</v>
      </c>
      <c r="D3527" s="49" t="s">
        <v>229</v>
      </c>
      <c r="E3527" s="31"/>
      <c r="F3527" s="31"/>
      <c r="G3527" s="31"/>
      <c r="H3527" s="210"/>
    </row>
    <row r="3528" spans="1:8" ht="45.75">
      <c r="A3528" s="216">
        <f t="shared" si="385"/>
        <v>420.02</v>
      </c>
      <c r="B3528" s="38" t="s">
        <v>1590</v>
      </c>
      <c r="C3528" s="49">
        <v>1</v>
      </c>
      <c r="D3528" s="49" t="s">
        <v>229</v>
      </c>
      <c r="E3528" s="31"/>
      <c r="F3528" s="31"/>
      <c r="G3528" s="31"/>
      <c r="H3528" s="210"/>
    </row>
    <row r="3529" spans="1:8" ht="75.75">
      <c r="A3529" s="216">
        <f t="shared" si="385"/>
        <v>420.03</v>
      </c>
      <c r="B3529" s="38" t="s">
        <v>1591</v>
      </c>
      <c r="C3529" s="49">
        <v>1</v>
      </c>
      <c r="D3529" s="49" t="s">
        <v>229</v>
      </c>
      <c r="E3529" s="31"/>
      <c r="F3529" s="31"/>
      <c r="G3529" s="31"/>
      <c r="H3529" s="210"/>
    </row>
    <row r="3530" spans="1:8" ht="30.75">
      <c r="A3530" s="497">
        <f>+A3529</f>
        <v>420.03</v>
      </c>
      <c r="B3530" s="338" t="s">
        <v>1592</v>
      </c>
      <c r="C3530" s="500">
        <v>1</v>
      </c>
      <c r="D3530" s="500" t="s">
        <v>229</v>
      </c>
      <c r="E3530" s="476"/>
      <c r="F3530" s="476"/>
      <c r="G3530" s="476"/>
      <c r="H3530" s="479"/>
    </row>
    <row r="3531" spans="1:8" ht="20.25" customHeight="1">
      <c r="A3531" s="498"/>
      <c r="B3531" s="339" t="s">
        <v>347</v>
      </c>
      <c r="C3531" s="501"/>
      <c r="D3531" s="501"/>
      <c r="E3531" s="477"/>
      <c r="F3531" s="477"/>
      <c r="G3531" s="477"/>
      <c r="H3531" s="480"/>
    </row>
    <row r="3532" spans="1:8" ht="20.25" customHeight="1">
      <c r="A3532" s="498"/>
      <c r="B3532" s="339" t="s">
        <v>348</v>
      </c>
      <c r="C3532" s="501"/>
      <c r="D3532" s="501"/>
      <c r="E3532" s="477"/>
      <c r="F3532" s="477"/>
      <c r="G3532" s="477"/>
      <c r="H3532" s="480"/>
    </row>
    <row r="3533" spans="1:8" ht="20.25" customHeight="1">
      <c r="A3533" s="498"/>
      <c r="B3533" s="339" t="s">
        <v>1413</v>
      </c>
      <c r="C3533" s="501"/>
      <c r="D3533" s="501"/>
      <c r="E3533" s="477"/>
      <c r="F3533" s="477"/>
      <c r="G3533" s="477"/>
      <c r="H3533" s="480"/>
    </row>
    <row r="3534" spans="1:8" ht="20.25" customHeight="1">
      <c r="A3534" s="498"/>
      <c r="B3534" s="339" t="s">
        <v>1593</v>
      </c>
      <c r="C3534" s="501"/>
      <c r="D3534" s="501"/>
      <c r="E3534" s="477"/>
      <c r="F3534" s="477"/>
      <c r="G3534" s="477"/>
      <c r="H3534" s="480"/>
    </row>
    <row r="3535" spans="1:8" ht="20.25" customHeight="1">
      <c r="A3535" s="498"/>
      <c r="B3535" s="339" t="s">
        <v>1594</v>
      </c>
      <c r="C3535" s="501"/>
      <c r="D3535" s="501"/>
      <c r="E3535" s="477"/>
      <c r="F3535" s="477"/>
      <c r="G3535" s="477"/>
      <c r="H3535" s="480"/>
    </row>
    <row r="3536" spans="1:8" ht="20.25" customHeight="1">
      <c r="A3536" s="498"/>
      <c r="B3536" s="339" t="s">
        <v>1595</v>
      </c>
      <c r="C3536" s="501"/>
      <c r="D3536" s="501"/>
      <c r="E3536" s="477"/>
      <c r="F3536" s="477"/>
      <c r="G3536" s="477"/>
      <c r="H3536" s="480"/>
    </row>
    <row r="3537" spans="1:8" ht="20.25" customHeight="1">
      <c r="A3537" s="499"/>
      <c r="B3537" s="340" t="s">
        <v>1596</v>
      </c>
      <c r="C3537" s="502"/>
      <c r="D3537" s="502"/>
      <c r="E3537" s="478"/>
      <c r="F3537" s="478"/>
      <c r="G3537" s="478"/>
      <c r="H3537" s="481"/>
    </row>
    <row r="3538" spans="1:8" ht="30.75">
      <c r="A3538" s="497">
        <f>+A3530+0.01</f>
        <v>420.03999999999996</v>
      </c>
      <c r="B3538" s="338" t="s">
        <v>1597</v>
      </c>
      <c r="C3538" s="500">
        <v>1</v>
      </c>
      <c r="D3538" s="500" t="s">
        <v>229</v>
      </c>
      <c r="E3538" s="476"/>
      <c r="F3538" s="476"/>
      <c r="G3538" s="476"/>
      <c r="H3538" s="479"/>
    </row>
    <row r="3539" spans="1:8" ht="20.25" customHeight="1">
      <c r="A3539" s="498"/>
      <c r="B3539" s="339" t="s">
        <v>349</v>
      </c>
      <c r="C3539" s="501"/>
      <c r="D3539" s="501"/>
      <c r="E3539" s="477"/>
      <c r="F3539" s="477"/>
      <c r="G3539" s="477"/>
      <c r="H3539" s="480"/>
    </row>
    <row r="3540" spans="1:8" ht="20.25" customHeight="1">
      <c r="A3540" s="498"/>
      <c r="B3540" s="339" t="s">
        <v>1598</v>
      </c>
      <c r="C3540" s="501"/>
      <c r="D3540" s="501"/>
      <c r="E3540" s="477"/>
      <c r="F3540" s="477"/>
      <c r="G3540" s="477"/>
      <c r="H3540" s="480"/>
    </row>
    <row r="3541" spans="1:8" ht="20.25" customHeight="1">
      <c r="A3541" s="498"/>
      <c r="B3541" s="339" t="s">
        <v>1599</v>
      </c>
      <c r="C3541" s="501"/>
      <c r="D3541" s="501"/>
      <c r="E3541" s="477"/>
      <c r="F3541" s="477"/>
      <c r="G3541" s="477"/>
      <c r="H3541" s="480"/>
    </row>
    <row r="3542" spans="1:8" ht="20.25" customHeight="1">
      <c r="A3542" s="498"/>
      <c r="B3542" s="339" t="s">
        <v>1600</v>
      </c>
      <c r="C3542" s="501"/>
      <c r="D3542" s="501"/>
      <c r="E3542" s="477"/>
      <c r="F3542" s="477"/>
      <c r="G3542" s="477"/>
      <c r="H3542" s="480"/>
    </row>
    <row r="3543" spans="1:8" ht="20.25" customHeight="1">
      <c r="A3543" s="498"/>
      <c r="B3543" s="339" t="s">
        <v>1601</v>
      </c>
      <c r="C3543" s="501"/>
      <c r="D3543" s="501"/>
      <c r="E3543" s="477"/>
      <c r="F3543" s="477"/>
      <c r="G3543" s="477"/>
      <c r="H3543" s="480"/>
    </row>
    <row r="3544" spans="1:8" ht="20.25" customHeight="1">
      <c r="A3544" s="499"/>
      <c r="B3544" s="340" t="s">
        <v>1596</v>
      </c>
      <c r="C3544" s="502"/>
      <c r="D3544" s="502"/>
      <c r="E3544" s="478"/>
      <c r="F3544" s="478"/>
      <c r="G3544" s="478"/>
      <c r="H3544" s="481"/>
    </row>
    <row r="3545" spans="1:8" ht="30.75">
      <c r="A3545" s="497">
        <f>+A3538+0.01</f>
        <v>420.04999999999995</v>
      </c>
      <c r="B3545" s="338" t="s">
        <v>1602</v>
      </c>
      <c r="C3545" s="500">
        <v>1</v>
      </c>
      <c r="D3545" s="500" t="s">
        <v>229</v>
      </c>
      <c r="E3545" s="476"/>
      <c r="F3545" s="476"/>
      <c r="G3545" s="476"/>
      <c r="H3545" s="479"/>
    </row>
    <row r="3546" spans="1:8" ht="20.25" customHeight="1">
      <c r="A3546" s="498"/>
      <c r="B3546" s="339" t="s">
        <v>350</v>
      </c>
      <c r="C3546" s="501"/>
      <c r="D3546" s="501"/>
      <c r="E3546" s="477"/>
      <c r="F3546" s="477"/>
      <c r="G3546" s="477"/>
      <c r="H3546" s="480"/>
    </row>
    <row r="3547" spans="1:8" ht="20.25" customHeight="1">
      <c r="A3547" s="498"/>
      <c r="B3547" s="339" t="s">
        <v>349</v>
      </c>
      <c r="C3547" s="501"/>
      <c r="D3547" s="501"/>
      <c r="E3547" s="477"/>
      <c r="F3547" s="477"/>
      <c r="G3547" s="477"/>
      <c r="H3547" s="480"/>
    </row>
    <row r="3548" spans="1:8" ht="20.25" customHeight="1">
      <c r="A3548" s="498"/>
      <c r="B3548" s="339" t="s">
        <v>1603</v>
      </c>
      <c r="C3548" s="501"/>
      <c r="D3548" s="501"/>
      <c r="E3548" s="477"/>
      <c r="F3548" s="477"/>
      <c r="G3548" s="477"/>
      <c r="H3548" s="480"/>
    </row>
    <row r="3549" spans="1:8" ht="20.25" customHeight="1">
      <c r="A3549" s="499"/>
      <c r="B3549" s="340" t="s">
        <v>1604</v>
      </c>
      <c r="C3549" s="502"/>
      <c r="D3549" s="502"/>
      <c r="E3549" s="478"/>
      <c r="F3549" s="478"/>
      <c r="G3549" s="478"/>
      <c r="H3549" s="481"/>
    </row>
    <row r="3550" spans="1:8" ht="20.25" customHeight="1">
      <c r="A3550" s="228"/>
      <c r="B3550" s="88" t="s">
        <v>420</v>
      </c>
      <c r="C3550" s="88"/>
      <c r="D3550" s="88"/>
      <c r="E3550" s="88"/>
      <c r="F3550" s="226"/>
      <c r="G3550" s="101"/>
      <c r="H3550" s="217"/>
    </row>
    <row r="3551" spans="1:8" ht="20.25" customHeight="1">
      <c r="A3551" s="215">
        <v>421</v>
      </c>
      <c r="B3551" s="18" t="s">
        <v>352</v>
      </c>
      <c r="C3551" s="49"/>
      <c r="D3551" s="49"/>
      <c r="E3551" s="49"/>
      <c r="F3551" s="31"/>
      <c r="G3551" s="31"/>
      <c r="H3551" s="210"/>
    </row>
    <row r="3552" spans="1:8" ht="61.5">
      <c r="A3552" s="216">
        <f t="shared" ref="A3552:A3558" si="386">A3551+0.01</f>
        <v>421.01</v>
      </c>
      <c r="B3552" s="38" t="s">
        <v>1605</v>
      </c>
      <c r="C3552" s="49">
        <v>400</v>
      </c>
      <c r="D3552" s="49" t="s">
        <v>353</v>
      </c>
      <c r="E3552" s="31"/>
      <c r="F3552" s="31"/>
      <c r="G3552" s="31"/>
      <c r="H3552" s="210"/>
    </row>
    <row r="3553" spans="1:8" ht="61.5">
      <c r="A3553" s="216">
        <f t="shared" si="386"/>
        <v>421.02</v>
      </c>
      <c r="B3553" s="38" t="s">
        <v>1606</v>
      </c>
      <c r="C3553" s="49">
        <v>60</v>
      </c>
      <c r="D3553" s="49" t="s">
        <v>353</v>
      </c>
      <c r="E3553" s="31"/>
      <c r="F3553" s="31"/>
      <c r="G3553" s="31"/>
      <c r="H3553" s="210"/>
    </row>
    <row r="3554" spans="1:8" ht="60.75">
      <c r="A3554" s="216">
        <f t="shared" si="386"/>
        <v>421.03</v>
      </c>
      <c r="B3554" s="38" t="s">
        <v>1607</v>
      </c>
      <c r="C3554" s="49">
        <v>15</v>
      </c>
      <c r="D3554" s="49" t="s">
        <v>353</v>
      </c>
      <c r="E3554" s="31"/>
      <c r="F3554" s="31"/>
      <c r="G3554" s="31"/>
      <c r="H3554" s="210"/>
    </row>
    <row r="3555" spans="1:8" ht="60.75">
      <c r="A3555" s="216">
        <f t="shared" si="386"/>
        <v>421.03999999999996</v>
      </c>
      <c r="B3555" s="38" t="s">
        <v>1608</v>
      </c>
      <c r="C3555" s="49">
        <v>30</v>
      </c>
      <c r="D3555" s="49" t="s">
        <v>353</v>
      </c>
      <c r="E3555" s="31"/>
      <c r="F3555" s="31"/>
      <c r="G3555" s="31"/>
      <c r="H3555" s="210"/>
    </row>
    <row r="3556" spans="1:8" ht="60.75">
      <c r="A3556" s="216">
        <f t="shared" si="386"/>
        <v>421.04999999999995</v>
      </c>
      <c r="B3556" s="38" t="s">
        <v>1609</v>
      </c>
      <c r="C3556" s="49">
        <v>15</v>
      </c>
      <c r="D3556" s="49" t="s">
        <v>353</v>
      </c>
      <c r="E3556" s="31"/>
      <c r="F3556" s="31"/>
      <c r="G3556" s="31"/>
      <c r="H3556" s="210"/>
    </row>
    <row r="3557" spans="1:8" ht="61.5">
      <c r="A3557" s="216">
        <f t="shared" si="386"/>
        <v>421.05999999999995</v>
      </c>
      <c r="B3557" s="38" t="s">
        <v>1610</v>
      </c>
      <c r="C3557" s="49">
        <v>25</v>
      </c>
      <c r="D3557" s="49" t="s">
        <v>353</v>
      </c>
      <c r="E3557" s="31"/>
      <c r="F3557" s="31"/>
      <c r="G3557" s="31"/>
      <c r="H3557" s="210"/>
    </row>
    <row r="3558" spans="1:8" ht="61.5">
      <c r="A3558" s="216">
        <f t="shared" si="386"/>
        <v>421.06999999999994</v>
      </c>
      <c r="B3558" s="38" t="s">
        <v>1611</v>
      </c>
      <c r="C3558" s="49">
        <v>50</v>
      </c>
      <c r="D3558" s="49" t="s">
        <v>353</v>
      </c>
      <c r="E3558" s="31"/>
      <c r="F3558" s="31"/>
      <c r="G3558" s="31"/>
      <c r="H3558" s="210"/>
    </row>
    <row r="3559" spans="1:8" ht="20.25" customHeight="1">
      <c r="A3559" s="228"/>
      <c r="B3559" s="88" t="s">
        <v>420</v>
      </c>
      <c r="C3559" s="88"/>
      <c r="D3559" s="88"/>
      <c r="E3559" s="88"/>
      <c r="F3559" s="226"/>
      <c r="G3559" s="101"/>
      <c r="H3559" s="217"/>
    </row>
    <row r="3560" spans="1:8" ht="20.25" customHeight="1">
      <c r="A3560" s="215">
        <v>422</v>
      </c>
      <c r="B3560" s="18" t="s">
        <v>1612</v>
      </c>
      <c r="C3560" s="49"/>
      <c r="D3560" s="49"/>
      <c r="E3560" s="49"/>
      <c r="F3560" s="31"/>
      <c r="G3560" s="31"/>
      <c r="H3560" s="210"/>
    </row>
    <row r="3561" spans="1:8" ht="20.25" customHeight="1">
      <c r="A3561" s="216">
        <f t="shared" ref="A3561:A3568" si="387">A3560+0.01</f>
        <v>422.01</v>
      </c>
      <c r="B3561" s="38" t="s">
        <v>356</v>
      </c>
      <c r="C3561" s="49">
        <v>6</v>
      </c>
      <c r="D3561" s="49" t="s">
        <v>229</v>
      </c>
      <c r="E3561" s="31"/>
      <c r="F3561" s="31"/>
      <c r="G3561" s="31"/>
      <c r="H3561" s="210"/>
    </row>
    <row r="3562" spans="1:8" ht="20.25" customHeight="1">
      <c r="A3562" s="216">
        <f t="shared" si="387"/>
        <v>422.02</v>
      </c>
      <c r="B3562" s="38" t="s">
        <v>357</v>
      </c>
      <c r="C3562" s="49">
        <v>5</v>
      </c>
      <c r="D3562" s="49" t="s">
        <v>229</v>
      </c>
      <c r="E3562" s="31"/>
      <c r="F3562" s="31"/>
      <c r="G3562" s="31"/>
      <c r="H3562" s="210"/>
    </row>
    <row r="3563" spans="1:8" ht="20.25" customHeight="1">
      <c r="A3563" s="216">
        <f t="shared" si="387"/>
        <v>422.03</v>
      </c>
      <c r="B3563" s="38" t="s">
        <v>358</v>
      </c>
      <c r="C3563" s="49">
        <v>1</v>
      </c>
      <c r="D3563" s="49" t="s">
        <v>229</v>
      </c>
      <c r="E3563" s="31"/>
      <c r="F3563" s="31"/>
      <c r="G3563" s="31"/>
      <c r="H3563" s="210"/>
    </row>
    <row r="3564" spans="1:8" ht="20.25" customHeight="1">
      <c r="A3564" s="216">
        <f t="shared" si="387"/>
        <v>422.03999999999996</v>
      </c>
      <c r="B3564" s="38" t="s">
        <v>359</v>
      </c>
      <c r="C3564" s="49">
        <v>1</v>
      </c>
      <c r="D3564" s="49" t="s">
        <v>229</v>
      </c>
      <c r="E3564" s="31"/>
      <c r="F3564" s="31"/>
      <c r="G3564" s="31"/>
      <c r="H3564" s="210"/>
    </row>
    <row r="3565" spans="1:8" ht="30">
      <c r="A3565" s="216">
        <f t="shared" si="387"/>
        <v>422.04999999999995</v>
      </c>
      <c r="B3565" s="38" t="s">
        <v>360</v>
      </c>
      <c r="C3565" s="49">
        <v>4</v>
      </c>
      <c r="D3565" s="49" t="s">
        <v>229</v>
      </c>
      <c r="E3565" s="31"/>
      <c r="F3565" s="31"/>
      <c r="G3565" s="31"/>
      <c r="H3565" s="210"/>
    </row>
    <row r="3566" spans="1:8" ht="20.25" customHeight="1">
      <c r="A3566" s="216">
        <f t="shared" si="387"/>
        <v>422.05999999999995</v>
      </c>
      <c r="B3566" s="38" t="s">
        <v>361</v>
      </c>
      <c r="C3566" s="49">
        <v>2</v>
      </c>
      <c r="D3566" s="49" t="s">
        <v>229</v>
      </c>
      <c r="E3566" s="31"/>
      <c r="F3566" s="31"/>
      <c r="G3566" s="31"/>
      <c r="H3566" s="210"/>
    </row>
    <row r="3567" spans="1:8" ht="20.25" customHeight="1">
      <c r="A3567" s="216">
        <f t="shared" si="387"/>
        <v>422.06999999999994</v>
      </c>
      <c r="B3567" s="38" t="s">
        <v>362</v>
      </c>
      <c r="C3567" s="49">
        <v>1</v>
      </c>
      <c r="D3567" s="49" t="s">
        <v>229</v>
      </c>
      <c r="E3567" s="31"/>
      <c r="F3567" s="31"/>
      <c r="G3567" s="31"/>
      <c r="H3567" s="210"/>
    </row>
    <row r="3568" spans="1:8" ht="20.25" customHeight="1">
      <c r="A3568" s="216">
        <f t="shared" si="387"/>
        <v>422.07999999999993</v>
      </c>
      <c r="B3568" s="38" t="s">
        <v>1439</v>
      </c>
      <c r="C3568" s="49">
        <v>4</v>
      </c>
      <c r="D3568" s="49" t="s">
        <v>229</v>
      </c>
      <c r="E3568" s="31"/>
      <c r="F3568" s="31"/>
      <c r="G3568" s="31"/>
      <c r="H3568" s="217"/>
    </row>
    <row r="3569" spans="1:8" ht="20.25" customHeight="1">
      <c r="A3569" s="228"/>
      <c r="B3569" s="88" t="s">
        <v>420</v>
      </c>
      <c r="C3569" s="88"/>
      <c r="D3569" s="88"/>
      <c r="E3569" s="88"/>
      <c r="F3569" s="226"/>
      <c r="G3569" s="101"/>
      <c r="H3569" s="217"/>
    </row>
    <row r="3570" spans="1:8" ht="20.25" customHeight="1">
      <c r="A3570" s="215">
        <v>423</v>
      </c>
      <c r="B3570" s="18" t="s">
        <v>364</v>
      </c>
      <c r="C3570" s="49"/>
      <c r="D3570" s="49"/>
      <c r="E3570" s="49"/>
      <c r="F3570" s="31"/>
      <c r="G3570" s="31"/>
      <c r="H3570" s="210"/>
    </row>
    <row r="3571" spans="1:8" ht="20.25" customHeight="1">
      <c r="A3571" s="216">
        <f t="shared" ref="A3571:A3575" si="388">A3570+0.01</f>
        <v>423.01</v>
      </c>
      <c r="B3571" s="88" t="s">
        <v>365</v>
      </c>
      <c r="C3571" s="49">
        <v>1</v>
      </c>
      <c r="D3571" s="49" t="s">
        <v>345</v>
      </c>
      <c r="E3571" s="31"/>
      <c r="F3571" s="31"/>
      <c r="G3571" s="31"/>
      <c r="H3571" s="217"/>
    </row>
    <row r="3572" spans="1:8" ht="20.25" customHeight="1">
      <c r="A3572" s="216">
        <f t="shared" si="388"/>
        <v>423.02</v>
      </c>
      <c r="B3572" s="88" t="s">
        <v>420</v>
      </c>
      <c r="C3572" s="88"/>
      <c r="D3572" s="88"/>
      <c r="E3572" s="88"/>
      <c r="F3572" s="226"/>
      <c r="G3572" s="101"/>
      <c r="H3572" s="217"/>
    </row>
    <row r="3573" spans="1:8" ht="20.25" customHeight="1">
      <c r="A3573" s="216">
        <f t="shared" si="388"/>
        <v>423.03</v>
      </c>
      <c r="B3573" s="18" t="s">
        <v>585</v>
      </c>
      <c r="C3573" s="49"/>
      <c r="D3573" s="49"/>
      <c r="E3573" s="49"/>
      <c r="F3573" s="31"/>
      <c r="G3573" s="31"/>
      <c r="H3573" s="210"/>
    </row>
    <row r="3574" spans="1:8" ht="45">
      <c r="A3574" s="216">
        <f t="shared" si="388"/>
        <v>423.03999999999996</v>
      </c>
      <c r="B3574" s="38" t="s">
        <v>1613</v>
      </c>
      <c r="C3574" s="49">
        <v>425</v>
      </c>
      <c r="D3574" s="49" t="s">
        <v>366</v>
      </c>
      <c r="E3574" s="31"/>
      <c r="F3574" s="31"/>
      <c r="G3574" s="31"/>
      <c r="H3574" s="210"/>
    </row>
    <row r="3575" spans="1:8" ht="20.25" customHeight="1">
      <c r="A3575" s="216">
        <f t="shared" si="388"/>
        <v>423.04999999999995</v>
      </c>
      <c r="B3575" s="38" t="s">
        <v>367</v>
      </c>
      <c r="C3575" s="49">
        <v>4</v>
      </c>
      <c r="D3575" s="49" t="s">
        <v>229</v>
      </c>
      <c r="E3575" s="31"/>
      <c r="F3575" s="31"/>
      <c r="G3575" s="31"/>
      <c r="H3575" s="217"/>
    </row>
    <row r="3576" spans="1:8" ht="20.25" customHeight="1">
      <c r="A3576" s="228"/>
      <c r="B3576" s="88" t="s">
        <v>420</v>
      </c>
      <c r="C3576" s="88"/>
      <c r="D3576" s="88"/>
      <c r="E3576" s="88"/>
      <c r="F3576" s="226"/>
      <c r="G3576" s="101"/>
      <c r="H3576" s="217"/>
    </row>
    <row r="3577" spans="1:8" ht="20.25" customHeight="1">
      <c r="A3577" s="215">
        <v>424</v>
      </c>
      <c r="B3577" s="18" t="s">
        <v>1614</v>
      </c>
      <c r="C3577" s="49"/>
      <c r="D3577" s="49"/>
      <c r="E3577" s="49"/>
      <c r="F3577" s="31"/>
      <c r="G3577" s="31"/>
      <c r="H3577" s="210"/>
    </row>
    <row r="3578" spans="1:8" ht="20.25" customHeight="1">
      <c r="A3578" s="216">
        <f t="shared" ref="A3578:A3585" si="389">A3577+0.01</f>
        <v>424.01</v>
      </c>
      <c r="B3578" s="38" t="s">
        <v>1615</v>
      </c>
      <c r="C3578" s="49">
        <v>57</v>
      </c>
      <c r="D3578" s="49" t="s">
        <v>229</v>
      </c>
      <c r="E3578" s="31"/>
      <c r="F3578" s="31"/>
      <c r="G3578" s="31"/>
      <c r="H3578" s="210"/>
    </row>
    <row r="3579" spans="1:8" ht="20.25" customHeight="1">
      <c r="A3579" s="216">
        <f t="shared" si="389"/>
        <v>424.02</v>
      </c>
      <c r="B3579" s="38" t="s">
        <v>1616</v>
      </c>
      <c r="C3579" s="49">
        <v>57</v>
      </c>
      <c r="D3579" s="49" t="s">
        <v>229</v>
      </c>
      <c r="E3579" s="31"/>
      <c r="F3579" s="31"/>
      <c r="G3579" s="31"/>
      <c r="H3579" s="210"/>
    </row>
    <row r="3580" spans="1:8" ht="20.25" customHeight="1">
      <c r="A3580" s="216">
        <f t="shared" si="389"/>
        <v>424.03</v>
      </c>
      <c r="B3580" s="38" t="s">
        <v>368</v>
      </c>
      <c r="C3580" s="49">
        <v>59</v>
      </c>
      <c r="D3580" s="49" t="s">
        <v>229</v>
      </c>
      <c r="E3580" s="31"/>
      <c r="F3580" s="31"/>
      <c r="G3580" s="31"/>
      <c r="H3580" s="210"/>
    </row>
    <row r="3581" spans="1:8" ht="20.25" customHeight="1">
      <c r="A3581" s="216">
        <f t="shared" si="389"/>
        <v>424.03999999999996</v>
      </c>
      <c r="B3581" s="38" t="s">
        <v>1617</v>
      </c>
      <c r="C3581" s="49">
        <v>250</v>
      </c>
      <c r="D3581" s="49" t="s">
        <v>229</v>
      </c>
      <c r="E3581" s="31"/>
      <c r="F3581" s="31"/>
      <c r="G3581" s="31"/>
      <c r="H3581" s="210"/>
    </row>
    <row r="3582" spans="1:8" ht="20.25" customHeight="1">
      <c r="A3582" s="216">
        <f t="shared" si="389"/>
        <v>424.04999999999995</v>
      </c>
      <c r="B3582" s="38" t="s">
        <v>369</v>
      </c>
      <c r="C3582" s="49">
        <v>120</v>
      </c>
      <c r="D3582" s="49" t="s">
        <v>229</v>
      </c>
      <c r="E3582" s="31"/>
      <c r="F3582" s="31"/>
      <c r="G3582" s="31"/>
      <c r="H3582" s="210"/>
    </row>
    <row r="3583" spans="1:8" ht="20.25" customHeight="1">
      <c r="A3583" s="216">
        <f t="shared" si="389"/>
        <v>424.05999999999995</v>
      </c>
      <c r="B3583" s="38" t="s">
        <v>370</v>
      </c>
      <c r="C3583" s="49">
        <v>1490</v>
      </c>
      <c r="D3583" s="49" t="s">
        <v>56</v>
      </c>
      <c r="E3583" s="31"/>
      <c r="F3583" s="31"/>
      <c r="G3583" s="31"/>
      <c r="H3583" s="210"/>
    </row>
    <row r="3584" spans="1:8" ht="20.25" customHeight="1">
      <c r="A3584" s="216">
        <f t="shared" si="389"/>
        <v>424.06999999999994</v>
      </c>
      <c r="B3584" s="38" t="s">
        <v>371</v>
      </c>
      <c r="C3584" s="49">
        <v>10500</v>
      </c>
      <c r="D3584" s="49" t="s">
        <v>366</v>
      </c>
      <c r="E3584" s="31"/>
      <c r="F3584" s="31"/>
      <c r="G3584" s="31"/>
      <c r="H3584" s="210"/>
    </row>
    <row r="3585" spans="1:8" ht="20.25" customHeight="1">
      <c r="A3585" s="216">
        <f t="shared" si="389"/>
        <v>424.07999999999993</v>
      </c>
      <c r="B3585" s="38" t="s">
        <v>372</v>
      </c>
      <c r="C3585" s="49">
        <v>2500</v>
      </c>
      <c r="D3585" s="49" t="s">
        <v>366</v>
      </c>
      <c r="E3585" s="31"/>
      <c r="F3585" s="31"/>
      <c r="G3585" s="31"/>
      <c r="H3585" s="210"/>
    </row>
    <row r="3586" spans="1:8" ht="20.25" customHeight="1">
      <c r="A3586" s="228"/>
      <c r="B3586" s="88" t="s">
        <v>420</v>
      </c>
      <c r="C3586" s="88"/>
      <c r="D3586" s="88"/>
      <c r="E3586" s="88"/>
      <c r="F3586" s="226"/>
      <c r="G3586" s="101"/>
      <c r="H3586" s="217"/>
    </row>
    <row r="3587" spans="1:8" ht="20.25" customHeight="1">
      <c r="A3587" s="229"/>
      <c r="B3587" s="133"/>
      <c r="C3587" s="133"/>
      <c r="D3587" s="133"/>
      <c r="E3587" s="133"/>
      <c r="F3587" s="101"/>
      <c r="G3587" s="101"/>
      <c r="H3587" s="217"/>
    </row>
    <row r="3588" spans="1:8" ht="20.25" customHeight="1">
      <c r="A3588" s="225"/>
      <c r="B3588" s="18" t="s">
        <v>1618</v>
      </c>
      <c r="C3588" s="18"/>
      <c r="D3588" s="18"/>
      <c r="E3588" s="18"/>
      <c r="F3588" s="226"/>
      <c r="G3588" s="108"/>
      <c r="H3588" s="233"/>
    </row>
    <row r="3589" spans="1:8" ht="20.25" customHeight="1">
      <c r="A3589" s="231"/>
      <c r="B3589" s="92"/>
      <c r="C3589" s="92"/>
      <c r="D3589" s="92"/>
      <c r="E3589" s="92"/>
      <c r="F3589" s="108"/>
      <c r="G3589" s="108"/>
      <c r="H3589" s="233"/>
    </row>
    <row r="3590" spans="1:8" ht="20.25" customHeight="1">
      <c r="A3590" s="234"/>
      <c r="B3590" s="18" t="s">
        <v>1619</v>
      </c>
      <c r="C3590" s="49"/>
      <c r="D3590" s="49"/>
      <c r="E3590" s="49"/>
      <c r="F3590" s="31"/>
      <c r="G3590" s="31"/>
      <c r="H3590" s="210"/>
    </row>
    <row r="3591" spans="1:8" ht="20.25" customHeight="1">
      <c r="A3591" s="215">
        <v>425</v>
      </c>
      <c r="B3591" s="18" t="s">
        <v>148</v>
      </c>
      <c r="C3591" s="49"/>
      <c r="D3591" s="49"/>
      <c r="E3591" s="49"/>
      <c r="F3591" s="31"/>
      <c r="G3591" s="31"/>
      <c r="H3591" s="210"/>
    </row>
    <row r="3592" spans="1:8" ht="20.25" customHeight="1">
      <c r="A3592" s="216">
        <f t="shared" ref="A3592" si="390">A3591+0.01</f>
        <v>425.01</v>
      </c>
      <c r="B3592" s="38" t="s">
        <v>1620</v>
      </c>
      <c r="C3592" s="49">
        <v>11.515000000000001</v>
      </c>
      <c r="D3592" s="49" t="s">
        <v>11</v>
      </c>
      <c r="E3592" s="31"/>
      <c r="F3592" s="31"/>
      <c r="G3592" s="31"/>
      <c r="H3592" s="217"/>
    </row>
    <row r="3593" spans="1:8" ht="20.25" customHeight="1">
      <c r="A3593" s="228"/>
      <c r="B3593" s="88" t="s">
        <v>420</v>
      </c>
      <c r="C3593" s="88"/>
      <c r="D3593" s="88"/>
      <c r="E3593" s="88"/>
      <c r="F3593" s="226"/>
      <c r="G3593" s="101"/>
      <c r="H3593" s="217"/>
    </row>
    <row r="3594" spans="1:8" ht="15.75">
      <c r="A3594" s="215">
        <v>426</v>
      </c>
      <c r="B3594" s="18" t="s">
        <v>14</v>
      </c>
      <c r="C3594" s="73"/>
      <c r="D3594" s="73"/>
      <c r="E3594" s="73"/>
      <c r="F3594" s="31"/>
      <c r="G3594" s="31"/>
      <c r="H3594" s="245"/>
    </row>
    <row r="3595" spans="1:8" ht="20.25" customHeight="1">
      <c r="A3595" s="216">
        <f t="shared" ref="A3595:A3598" si="391">A3594+0.01</f>
        <v>426.01</v>
      </c>
      <c r="B3595" s="38" t="s">
        <v>1621</v>
      </c>
      <c r="C3595" s="49">
        <v>14.393749999999999</v>
      </c>
      <c r="D3595" s="49" t="s">
        <v>381</v>
      </c>
      <c r="E3595" s="31"/>
      <c r="F3595" s="31"/>
      <c r="G3595" s="31"/>
      <c r="H3595" s="210"/>
    </row>
    <row r="3596" spans="1:8" ht="30">
      <c r="A3596" s="216">
        <f t="shared" si="391"/>
        <v>426.02</v>
      </c>
      <c r="B3596" s="38" t="s">
        <v>382</v>
      </c>
      <c r="C3596" s="49">
        <v>2.3719999999999999</v>
      </c>
      <c r="D3596" s="49" t="s">
        <v>383</v>
      </c>
      <c r="E3596" s="31"/>
      <c r="F3596" s="31"/>
      <c r="G3596" s="31"/>
      <c r="H3596" s="210"/>
    </row>
    <row r="3597" spans="1:8" ht="30">
      <c r="A3597" s="216">
        <f t="shared" si="391"/>
        <v>426.03</v>
      </c>
      <c r="B3597" s="38" t="s">
        <v>1622</v>
      </c>
      <c r="C3597" s="49">
        <v>10.395</v>
      </c>
      <c r="D3597" s="49" t="s">
        <v>383</v>
      </c>
      <c r="E3597" s="31"/>
      <c r="F3597" s="31"/>
      <c r="G3597" s="31"/>
      <c r="H3597" s="210"/>
    </row>
    <row r="3598" spans="1:8" ht="20.25" customHeight="1">
      <c r="A3598" s="216">
        <f t="shared" si="391"/>
        <v>426.03999999999996</v>
      </c>
      <c r="B3598" s="38" t="s">
        <v>384</v>
      </c>
      <c r="C3598" s="49">
        <v>3.9987499999999994</v>
      </c>
      <c r="D3598" s="49" t="s">
        <v>385</v>
      </c>
      <c r="E3598" s="31"/>
      <c r="F3598" s="31"/>
      <c r="G3598" s="31"/>
      <c r="H3598" s="217"/>
    </row>
    <row r="3599" spans="1:8" ht="20.25" customHeight="1">
      <c r="A3599" s="228"/>
      <c r="B3599" s="88" t="s">
        <v>420</v>
      </c>
      <c r="C3599" s="88"/>
      <c r="D3599" s="88"/>
      <c r="E3599" s="88"/>
      <c r="F3599" s="226"/>
      <c r="G3599" s="101"/>
      <c r="H3599" s="217"/>
    </row>
    <row r="3600" spans="1:8" ht="15.75">
      <c r="A3600" s="215">
        <v>427</v>
      </c>
      <c r="B3600" s="18" t="s">
        <v>1623</v>
      </c>
      <c r="C3600" s="73"/>
      <c r="D3600" s="73"/>
      <c r="E3600" s="73"/>
      <c r="F3600" s="74"/>
      <c r="G3600" s="74"/>
      <c r="H3600" s="245"/>
    </row>
    <row r="3601" spans="1:8" ht="20.25" customHeight="1">
      <c r="A3601" s="216">
        <f t="shared" ref="A3601:A3611" si="392">A3600+0.01</f>
        <v>427.01</v>
      </c>
      <c r="B3601" s="38" t="s">
        <v>1624</v>
      </c>
      <c r="C3601" s="49">
        <v>0.59535000000000005</v>
      </c>
      <c r="D3601" s="49" t="s">
        <v>38</v>
      </c>
      <c r="E3601" s="31"/>
      <c r="F3601" s="31"/>
      <c r="G3601" s="31"/>
      <c r="H3601" s="210"/>
    </row>
    <row r="3602" spans="1:8" ht="20.25" customHeight="1">
      <c r="A3602" s="216">
        <f t="shared" si="392"/>
        <v>427.02</v>
      </c>
      <c r="B3602" s="38" t="s">
        <v>386</v>
      </c>
      <c r="C3602" s="49">
        <v>1.88</v>
      </c>
      <c r="D3602" s="49" t="s">
        <v>38</v>
      </c>
      <c r="E3602" s="31"/>
      <c r="F3602" s="31"/>
      <c r="G3602" s="31"/>
      <c r="H3602" s="210"/>
    </row>
    <row r="3603" spans="1:8" ht="20.25" customHeight="1">
      <c r="A3603" s="216">
        <f t="shared" si="392"/>
        <v>427.03</v>
      </c>
      <c r="B3603" s="38" t="s">
        <v>387</v>
      </c>
      <c r="C3603" s="49">
        <v>1.4</v>
      </c>
      <c r="D3603" s="49" t="s">
        <v>38</v>
      </c>
      <c r="E3603" s="31"/>
      <c r="F3603" s="31"/>
      <c r="G3603" s="31"/>
      <c r="H3603" s="210"/>
    </row>
    <row r="3604" spans="1:8" ht="20.25" customHeight="1">
      <c r="A3604" s="216">
        <f t="shared" si="392"/>
        <v>427.03999999999996</v>
      </c>
      <c r="B3604" s="38" t="s">
        <v>388</v>
      </c>
      <c r="C3604" s="49">
        <v>1.18</v>
      </c>
      <c r="D3604" s="49" t="s">
        <v>38</v>
      </c>
      <c r="E3604" s="31"/>
      <c r="F3604" s="31"/>
      <c r="G3604" s="31"/>
      <c r="H3604" s="210"/>
    </row>
    <row r="3605" spans="1:8" ht="30">
      <c r="A3605" s="216">
        <f t="shared" si="392"/>
        <v>427.04999999999995</v>
      </c>
      <c r="B3605" s="38" t="s">
        <v>389</v>
      </c>
      <c r="C3605" s="49">
        <v>1.01</v>
      </c>
      <c r="D3605" s="49" t="s">
        <v>38</v>
      </c>
      <c r="E3605" s="31"/>
      <c r="F3605" s="31"/>
      <c r="G3605" s="31"/>
      <c r="H3605" s="210"/>
    </row>
    <row r="3606" spans="1:8" ht="30">
      <c r="A3606" s="216">
        <f t="shared" si="392"/>
        <v>427.05999999999995</v>
      </c>
      <c r="B3606" s="38" t="s">
        <v>390</v>
      </c>
      <c r="C3606" s="49">
        <v>0.59</v>
      </c>
      <c r="D3606" s="49" t="s">
        <v>38</v>
      </c>
      <c r="E3606" s="31"/>
      <c r="F3606" s="31"/>
      <c r="G3606" s="31"/>
      <c r="H3606" s="210"/>
    </row>
    <row r="3607" spans="1:8" ht="20.25" customHeight="1">
      <c r="A3607" s="216">
        <f t="shared" si="392"/>
        <v>427.06999999999994</v>
      </c>
      <c r="B3607" s="38" t="s">
        <v>391</v>
      </c>
      <c r="C3607" s="49">
        <v>0.72</v>
      </c>
      <c r="D3607" s="49" t="s">
        <v>38</v>
      </c>
      <c r="E3607" s="31"/>
      <c r="F3607" s="31"/>
      <c r="G3607" s="31"/>
      <c r="H3607" s="210"/>
    </row>
    <row r="3608" spans="1:8" ht="20.25" customHeight="1">
      <c r="A3608" s="216">
        <f t="shared" si="392"/>
        <v>427.07999999999993</v>
      </c>
      <c r="B3608" s="38" t="s">
        <v>392</v>
      </c>
      <c r="C3608" s="49">
        <v>0.1</v>
      </c>
      <c r="D3608" s="49" t="s">
        <v>38</v>
      </c>
      <c r="E3608" s="31"/>
      <c r="F3608" s="31"/>
      <c r="G3608" s="31"/>
      <c r="H3608" s="210"/>
    </row>
    <row r="3609" spans="1:8" ht="30">
      <c r="A3609" s="216">
        <f t="shared" si="392"/>
        <v>427.08999999999992</v>
      </c>
      <c r="B3609" s="38" t="s">
        <v>393</v>
      </c>
      <c r="C3609" s="49">
        <v>7.0000000000000007E-2</v>
      </c>
      <c r="D3609" s="49" t="s">
        <v>38</v>
      </c>
      <c r="E3609" s="31"/>
      <c r="F3609" s="31"/>
      <c r="G3609" s="31"/>
      <c r="H3609" s="210"/>
    </row>
    <row r="3610" spans="1:8" ht="30">
      <c r="A3610" s="216">
        <f t="shared" si="392"/>
        <v>427.09999999999991</v>
      </c>
      <c r="B3610" s="38" t="s">
        <v>394</v>
      </c>
      <c r="C3610" s="49">
        <v>1.08</v>
      </c>
      <c r="D3610" s="49" t="s">
        <v>38</v>
      </c>
      <c r="E3610" s="31"/>
      <c r="F3610" s="31"/>
      <c r="G3610" s="31"/>
      <c r="H3610" s="210"/>
    </row>
    <row r="3611" spans="1:8" ht="20.25" customHeight="1">
      <c r="A3611" s="216">
        <f t="shared" si="392"/>
        <v>427.1099999999999</v>
      </c>
      <c r="B3611" s="38" t="s">
        <v>1625</v>
      </c>
      <c r="C3611" s="49">
        <v>2.3435999999999999</v>
      </c>
      <c r="D3611" s="49" t="s">
        <v>38</v>
      </c>
      <c r="E3611" s="31"/>
      <c r="F3611" s="31"/>
      <c r="G3611" s="31"/>
      <c r="H3611" s="217"/>
    </row>
    <row r="3612" spans="1:8" ht="20.25" customHeight="1">
      <c r="A3612" s="228"/>
      <c r="B3612" s="88" t="s">
        <v>420</v>
      </c>
      <c r="C3612" s="88"/>
      <c r="D3612" s="88"/>
      <c r="E3612" s="88"/>
      <c r="F3612" s="226"/>
      <c r="G3612" s="101"/>
      <c r="H3612" s="217"/>
    </row>
    <row r="3613" spans="1:8" ht="15.75">
      <c r="A3613" s="215">
        <v>428</v>
      </c>
      <c r="B3613" s="18" t="s">
        <v>373</v>
      </c>
      <c r="C3613" s="73"/>
      <c r="D3613" s="73"/>
      <c r="E3613" s="73"/>
      <c r="F3613" s="74"/>
      <c r="G3613" s="74"/>
      <c r="H3613" s="245"/>
    </row>
    <row r="3614" spans="1:8" ht="30">
      <c r="A3614" s="216">
        <f t="shared" ref="A3614:A3615" si="393">A3613+0.01</f>
        <v>428.01</v>
      </c>
      <c r="B3614" s="38" t="s">
        <v>1626</v>
      </c>
      <c r="C3614" s="49">
        <v>18.479999999999997</v>
      </c>
      <c r="D3614" s="49" t="s">
        <v>11</v>
      </c>
      <c r="E3614" s="31"/>
      <c r="F3614" s="31"/>
      <c r="G3614" s="31"/>
      <c r="H3614" s="210"/>
    </row>
    <row r="3615" spans="1:8" ht="30">
      <c r="A3615" s="216">
        <f t="shared" si="393"/>
        <v>428.02</v>
      </c>
      <c r="B3615" s="38" t="s">
        <v>286</v>
      </c>
      <c r="C3615" s="49">
        <v>58.418999999999997</v>
      </c>
      <c r="D3615" s="49" t="s">
        <v>11</v>
      </c>
      <c r="E3615" s="31"/>
      <c r="F3615" s="31"/>
      <c r="G3615" s="31"/>
      <c r="H3615" s="217"/>
    </row>
    <row r="3616" spans="1:8" ht="20.25" customHeight="1">
      <c r="A3616" s="228"/>
      <c r="B3616" s="88" t="s">
        <v>420</v>
      </c>
      <c r="C3616" s="88"/>
      <c r="D3616" s="88"/>
      <c r="E3616" s="88"/>
      <c r="F3616" s="226"/>
      <c r="G3616" s="101"/>
      <c r="H3616" s="217"/>
    </row>
    <row r="3617" spans="1:8" ht="20.25" customHeight="1">
      <c r="A3617" s="215">
        <v>429</v>
      </c>
      <c r="B3617" s="18" t="s">
        <v>374</v>
      </c>
      <c r="C3617" s="49"/>
      <c r="D3617" s="49"/>
      <c r="E3617" s="49"/>
      <c r="F3617" s="31"/>
      <c r="G3617" s="31"/>
      <c r="H3617" s="210"/>
    </row>
    <row r="3618" spans="1:8" ht="20.25" customHeight="1">
      <c r="A3618" s="216">
        <f t="shared" ref="A3618:A3622" si="394">A3617+0.01</f>
        <v>429.01</v>
      </c>
      <c r="B3618" s="38" t="s">
        <v>63</v>
      </c>
      <c r="C3618" s="49">
        <v>136.36799999999999</v>
      </c>
      <c r="D3618" s="49" t="s">
        <v>11</v>
      </c>
      <c r="E3618" s="31"/>
      <c r="F3618" s="31"/>
      <c r="G3618" s="31"/>
      <c r="H3618" s="210"/>
    </row>
    <row r="3619" spans="1:8" ht="20.25" customHeight="1">
      <c r="A3619" s="216">
        <f t="shared" si="394"/>
        <v>429.02</v>
      </c>
      <c r="B3619" s="38" t="s">
        <v>395</v>
      </c>
      <c r="C3619" s="49">
        <v>46.497999999999998</v>
      </c>
      <c r="D3619" s="49" t="s">
        <v>11</v>
      </c>
      <c r="E3619" s="31"/>
      <c r="F3619" s="31"/>
      <c r="G3619" s="31"/>
      <c r="H3619" s="210"/>
    </row>
    <row r="3620" spans="1:8" ht="20.25" customHeight="1">
      <c r="A3620" s="216">
        <f t="shared" si="394"/>
        <v>429.03</v>
      </c>
      <c r="B3620" s="38" t="s">
        <v>396</v>
      </c>
      <c r="C3620" s="49">
        <v>112.72999999999999</v>
      </c>
      <c r="D3620" s="49" t="s">
        <v>91</v>
      </c>
      <c r="E3620" s="31"/>
      <c r="F3620" s="31"/>
      <c r="G3620" s="31"/>
      <c r="H3620" s="210"/>
    </row>
    <row r="3621" spans="1:8" ht="20.25" customHeight="1">
      <c r="A3621" s="216">
        <f t="shared" si="394"/>
        <v>429.03999999999996</v>
      </c>
      <c r="B3621" s="38" t="s">
        <v>397</v>
      </c>
      <c r="C3621" s="49">
        <v>70.34</v>
      </c>
      <c r="D3621" s="49" t="s">
        <v>11</v>
      </c>
      <c r="E3621" s="31"/>
      <c r="F3621" s="31"/>
      <c r="G3621" s="31"/>
      <c r="H3621" s="210"/>
    </row>
    <row r="3622" spans="1:8" ht="20.25" customHeight="1">
      <c r="A3622" s="216">
        <f t="shared" si="394"/>
        <v>429.04999999999995</v>
      </c>
      <c r="B3622" s="38" t="s">
        <v>398</v>
      </c>
      <c r="C3622" s="49">
        <v>19.53</v>
      </c>
      <c r="D3622" s="49" t="s">
        <v>11</v>
      </c>
      <c r="E3622" s="31"/>
      <c r="F3622" s="31"/>
      <c r="G3622" s="31"/>
      <c r="H3622" s="217"/>
    </row>
    <row r="3623" spans="1:8" ht="20.25" customHeight="1">
      <c r="A3623" s="228"/>
      <c r="B3623" s="88" t="s">
        <v>420</v>
      </c>
      <c r="C3623" s="88"/>
      <c r="D3623" s="88"/>
      <c r="E3623" s="88"/>
      <c r="F3623" s="226"/>
      <c r="G3623" s="101"/>
      <c r="H3623" s="217"/>
    </row>
    <row r="3624" spans="1:8" ht="20.25" customHeight="1">
      <c r="A3624" s="215">
        <v>430</v>
      </c>
      <c r="B3624" s="18" t="s">
        <v>375</v>
      </c>
      <c r="C3624" s="49"/>
      <c r="D3624" s="49"/>
      <c r="E3624" s="49"/>
      <c r="F3624" s="31"/>
      <c r="G3624" s="31"/>
      <c r="H3624" s="210"/>
    </row>
    <row r="3625" spans="1:8" ht="45">
      <c r="A3625" s="216">
        <f t="shared" ref="A3625:A3626" si="395">A3624+0.01</f>
        <v>430.01</v>
      </c>
      <c r="B3625" s="38" t="s">
        <v>399</v>
      </c>
      <c r="C3625" s="49">
        <v>11.86</v>
      </c>
      <c r="D3625" s="49" t="s">
        <v>11</v>
      </c>
      <c r="E3625" s="31"/>
      <c r="F3625" s="31"/>
      <c r="G3625" s="31"/>
      <c r="H3625" s="210"/>
    </row>
    <row r="3626" spans="1:8" ht="30">
      <c r="A3626" s="216">
        <f t="shared" si="395"/>
        <v>430.02</v>
      </c>
      <c r="B3626" s="38" t="s">
        <v>400</v>
      </c>
      <c r="C3626" s="49">
        <v>2.25</v>
      </c>
      <c r="D3626" s="49" t="s">
        <v>11</v>
      </c>
      <c r="E3626" s="31"/>
      <c r="F3626" s="31"/>
      <c r="G3626" s="31"/>
      <c r="H3626" s="217"/>
    </row>
    <row r="3627" spans="1:8" ht="20.25" customHeight="1">
      <c r="A3627" s="228"/>
      <c r="B3627" s="88" t="s">
        <v>420</v>
      </c>
      <c r="C3627" s="88"/>
      <c r="D3627" s="88"/>
      <c r="E3627" s="88"/>
      <c r="F3627" s="226"/>
      <c r="G3627" s="101"/>
      <c r="H3627" s="217"/>
    </row>
    <row r="3628" spans="1:8" ht="20.25" customHeight="1">
      <c r="A3628" s="215">
        <v>431</v>
      </c>
      <c r="B3628" s="18" t="s">
        <v>376</v>
      </c>
      <c r="C3628" s="49"/>
      <c r="D3628" s="49"/>
      <c r="E3628" s="49"/>
      <c r="F3628" s="31"/>
      <c r="G3628" s="31"/>
      <c r="H3628" s="210"/>
    </row>
    <row r="3629" spans="1:8" ht="20.25" customHeight="1">
      <c r="A3629" s="216">
        <f t="shared" ref="A3629" si="396">A3628+0.01</f>
        <v>431.01</v>
      </c>
      <c r="B3629" s="38" t="s">
        <v>401</v>
      </c>
      <c r="C3629" s="49">
        <v>33.89</v>
      </c>
      <c r="D3629" s="49" t="s">
        <v>402</v>
      </c>
      <c r="E3629" s="31"/>
      <c r="F3629" s="31"/>
      <c r="G3629" s="31"/>
      <c r="H3629" s="217"/>
    </row>
    <row r="3630" spans="1:8" ht="20.25" customHeight="1">
      <c r="A3630" s="228"/>
      <c r="B3630" s="88" t="s">
        <v>420</v>
      </c>
      <c r="C3630" s="88"/>
      <c r="D3630" s="88"/>
      <c r="E3630" s="88"/>
      <c r="F3630" s="226"/>
      <c r="G3630" s="101"/>
      <c r="H3630" s="217"/>
    </row>
    <row r="3631" spans="1:8" ht="20.25" customHeight="1">
      <c r="A3631" s="215">
        <v>432</v>
      </c>
      <c r="B3631" s="18" t="s">
        <v>377</v>
      </c>
      <c r="C3631" s="49"/>
      <c r="D3631" s="49"/>
      <c r="E3631" s="49"/>
      <c r="F3631" s="31"/>
      <c r="G3631" s="31"/>
      <c r="H3631" s="210"/>
    </row>
    <row r="3632" spans="1:8" ht="20.25" customHeight="1">
      <c r="A3632" s="216">
        <f t="shared" ref="A3632:A3634" si="397">A3631+0.01</f>
        <v>432.01</v>
      </c>
      <c r="B3632" s="38" t="s">
        <v>403</v>
      </c>
      <c r="C3632" s="49">
        <v>11.025</v>
      </c>
      <c r="D3632" s="49" t="s">
        <v>11</v>
      </c>
      <c r="E3632" s="31"/>
      <c r="F3632" s="31"/>
      <c r="G3632" s="31"/>
      <c r="H3632" s="210"/>
    </row>
    <row r="3633" spans="1:8" ht="20.25" customHeight="1">
      <c r="A3633" s="216">
        <f t="shared" si="397"/>
        <v>432.02</v>
      </c>
      <c r="B3633" s="38" t="s">
        <v>404</v>
      </c>
      <c r="C3633" s="49">
        <v>13.3</v>
      </c>
      <c r="D3633" s="49" t="s">
        <v>91</v>
      </c>
      <c r="E3633" s="31"/>
      <c r="F3633" s="31"/>
      <c r="G3633" s="31"/>
      <c r="H3633" s="210"/>
    </row>
    <row r="3634" spans="1:8" ht="20.25" customHeight="1">
      <c r="A3634" s="216">
        <f t="shared" si="397"/>
        <v>432.03</v>
      </c>
      <c r="B3634" s="38" t="s">
        <v>405</v>
      </c>
      <c r="C3634" s="49">
        <v>11.025</v>
      </c>
      <c r="D3634" s="49" t="s">
        <v>11</v>
      </c>
      <c r="E3634" s="31"/>
      <c r="F3634" s="31"/>
      <c r="G3634" s="31"/>
      <c r="H3634" s="217"/>
    </row>
    <row r="3635" spans="1:8" ht="20.25" customHeight="1">
      <c r="A3635" s="228"/>
      <c r="B3635" s="88" t="s">
        <v>420</v>
      </c>
      <c r="C3635" s="88"/>
      <c r="D3635" s="88"/>
      <c r="E3635" s="88"/>
      <c r="F3635" s="226"/>
      <c r="G3635" s="101"/>
      <c r="H3635" s="217"/>
    </row>
    <row r="3636" spans="1:8" ht="20.25" customHeight="1">
      <c r="A3636" s="215">
        <v>433</v>
      </c>
      <c r="B3636" s="18" t="s">
        <v>378</v>
      </c>
      <c r="C3636" s="49"/>
      <c r="D3636" s="49"/>
      <c r="E3636" s="49"/>
      <c r="F3636" s="31"/>
      <c r="G3636" s="31"/>
      <c r="H3636" s="210"/>
    </row>
    <row r="3637" spans="1:8" ht="20.25" customHeight="1">
      <c r="A3637" s="216">
        <f t="shared" ref="A3637:A3641" si="398">A3636+0.01</f>
        <v>433.01</v>
      </c>
      <c r="B3637" s="38" t="s">
        <v>406</v>
      </c>
      <c r="C3637" s="49">
        <v>3.2600000000000002</v>
      </c>
      <c r="D3637" s="49" t="s">
        <v>11</v>
      </c>
      <c r="E3637" s="31"/>
      <c r="F3637" s="31"/>
      <c r="G3637" s="31"/>
      <c r="H3637" s="210"/>
    </row>
    <row r="3638" spans="1:8" ht="20.25" customHeight="1">
      <c r="A3638" s="216">
        <f t="shared" si="398"/>
        <v>433.02</v>
      </c>
      <c r="B3638" s="38" t="s">
        <v>63</v>
      </c>
      <c r="C3638" s="49">
        <v>6.5200000000000005</v>
      </c>
      <c r="D3638" s="49" t="s">
        <v>11</v>
      </c>
      <c r="E3638" s="31"/>
      <c r="F3638" s="31"/>
      <c r="G3638" s="31"/>
      <c r="H3638" s="210"/>
    </row>
    <row r="3639" spans="1:8" ht="20.25" customHeight="1">
      <c r="A3639" s="216">
        <f t="shared" si="398"/>
        <v>433.03</v>
      </c>
      <c r="B3639" s="38" t="s">
        <v>407</v>
      </c>
      <c r="C3639" s="49">
        <v>6.5200000000000005</v>
      </c>
      <c r="D3639" s="49" t="s">
        <v>11</v>
      </c>
      <c r="E3639" s="31"/>
      <c r="F3639" s="31"/>
      <c r="G3639" s="31"/>
      <c r="H3639" s="210"/>
    </row>
    <row r="3640" spans="1:8" ht="20.25" customHeight="1">
      <c r="A3640" s="216">
        <f t="shared" si="398"/>
        <v>433.03999999999996</v>
      </c>
      <c r="B3640" s="38" t="s">
        <v>67</v>
      </c>
      <c r="C3640" s="49">
        <v>32.6</v>
      </c>
      <c r="D3640" s="49" t="s">
        <v>91</v>
      </c>
      <c r="E3640" s="31"/>
      <c r="F3640" s="31"/>
      <c r="G3640" s="31"/>
      <c r="H3640" s="210"/>
    </row>
    <row r="3641" spans="1:8" ht="20.25" customHeight="1">
      <c r="A3641" s="216">
        <f t="shared" si="398"/>
        <v>433.04999999999995</v>
      </c>
      <c r="B3641" s="38" t="s">
        <v>408</v>
      </c>
      <c r="C3641" s="49">
        <v>3.2600000000000002</v>
      </c>
      <c r="D3641" s="49" t="s">
        <v>11</v>
      </c>
      <c r="E3641" s="31"/>
      <c r="F3641" s="31"/>
      <c r="G3641" s="31"/>
      <c r="H3641" s="217"/>
    </row>
    <row r="3642" spans="1:8" ht="20.25" customHeight="1">
      <c r="A3642" s="228"/>
      <c r="B3642" s="88" t="s">
        <v>420</v>
      </c>
      <c r="C3642" s="88"/>
      <c r="D3642" s="88"/>
      <c r="E3642" s="88"/>
      <c r="F3642" s="226"/>
      <c r="G3642" s="101"/>
      <c r="H3642" s="217"/>
    </row>
    <row r="3643" spans="1:8" ht="20.25" customHeight="1">
      <c r="A3643" s="215">
        <v>434</v>
      </c>
      <c r="B3643" s="18" t="s">
        <v>379</v>
      </c>
      <c r="C3643" s="49"/>
      <c r="D3643" s="49"/>
      <c r="E3643" s="49"/>
      <c r="F3643" s="31"/>
      <c r="G3643" s="31"/>
      <c r="H3643" s="210"/>
    </row>
    <row r="3644" spans="1:8" ht="20.25" customHeight="1">
      <c r="A3644" s="216">
        <f t="shared" ref="A3644:A3645" si="399">A3643+0.01</f>
        <v>434.01</v>
      </c>
      <c r="B3644" s="38" t="s">
        <v>1627</v>
      </c>
      <c r="C3644" s="49">
        <v>89.87</v>
      </c>
      <c r="D3644" s="49" t="s">
        <v>11</v>
      </c>
      <c r="E3644" s="31"/>
      <c r="F3644" s="31"/>
      <c r="G3644" s="31"/>
      <c r="H3644" s="210"/>
    </row>
    <row r="3645" spans="1:8" ht="20.25" customHeight="1">
      <c r="A3645" s="216">
        <f t="shared" si="399"/>
        <v>434.02</v>
      </c>
      <c r="B3645" s="38" t="s">
        <v>1628</v>
      </c>
      <c r="C3645" s="49">
        <v>46.497999999999998</v>
      </c>
      <c r="D3645" s="49" t="s">
        <v>11</v>
      </c>
      <c r="E3645" s="31"/>
      <c r="F3645" s="31"/>
      <c r="G3645" s="31"/>
      <c r="H3645" s="217"/>
    </row>
    <row r="3646" spans="1:8" ht="20.25" customHeight="1">
      <c r="A3646" s="228"/>
      <c r="B3646" s="88" t="s">
        <v>420</v>
      </c>
      <c r="C3646" s="88"/>
      <c r="D3646" s="88"/>
      <c r="E3646" s="88"/>
      <c r="F3646" s="226"/>
      <c r="G3646" s="101"/>
      <c r="H3646" s="217"/>
    </row>
    <row r="3647" spans="1:8" ht="20.25" customHeight="1">
      <c r="A3647" s="215">
        <v>435</v>
      </c>
      <c r="B3647" s="18" t="s">
        <v>380</v>
      </c>
      <c r="C3647" s="49"/>
      <c r="D3647" s="49"/>
      <c r="E3647" s="49"/>
      <c r="F3647" s="31"/>
      <c r="G3647" s="31"/>
      <c r="H3647" s="210"/>
    </row>
    <row r="3648" spans="1:8" ht="20.25" customHeight="1">
      <c r="A3648" s="216">
        <f t="shared" ref="A3648:A3649" si="400">A3647+0.01</f>
        <v>435.01</v>
      </c>
      <c r="B3648" s="38" t="s">
        <v>409</v>
      </c>
      <c r="C3648" s="49">
        <v>20.399999999999999</v>
      </c>
      <c r="D3648" s="49" t="s">
        <v>11</v>
      </c>
      <c r="E3648" s="31"/>
      <c r="F3648" s="31"/>
      <c r="G3648" s="31"/>
      <c r="H3648" s="210"/>
    </row>
    <row r="3649" spans="1:8" ht="20.25" customHeight="1">
      <c r="A3649" s="216">
        <f t="shared" si="400"/>
        <v>435.02</v>
      </c>
      <c r="B3649" s="88" t="s">
        <v>420</v>
      </c>
      <c r="C3649" s="88"/>
      <c r="D3649" s="88"/>
      <c r="E3649" s="88"/>
      <c r="F3649" s="226"/>
      <c r="G3649" s="101"/>
      <c r="H3649" s="217"/>
    </row>
    <row r="3650" spans="1:8" ht="20.25" customHeight="1">
      <c r="A3650" s="234"/>
      <c r="B3650" s="38"/>
      <c r="C3650" s="49"/>
      <c r="D3650" s="49"/>
      <c r="E3650" s="31"/>
      <c r="F3650" s="31"/>
      <c r="G3650" s="31"/>
      <c r="H3650" s="217"/>
    </row>
    <row r="3651" spans="1:8" ht="20.25" customHeight="1">
      <c r="A3651" s="225"/>
      <c r="B3651" s="18" t="s">
        <v>1629</v>
      </c>
      <c r="C3651" s="18"/>
      <c r="D3651" s="18"/>
      <c r="E3651" s="18"/>
      <c r="F3651" s="226"/>
      <c r="G3651" s="101"/>
      <c r="H3651" s="217"/>
    </row>
    <row r="3652" spans="1:8" ht="20.25" customHeight="1">
      <c r="A3652" s="229"/>
      <c r="B3652" s="133"/>
      <c r="C3652" s="133"/>
      <c r="D3652" s="133"/>
      <c r="E3652" s="133"/>
      <c r="F3652" s="101"/>
      <c r="G3652" s="101"/>
      <c r="H3652" s="217"/>
    </row>
    <row r="3653" spans="1:8" ht="20.25" customHeight="1">
      <c r="A3653" s="215">
        <v>436</v>
      </c>
      <c r="B3653" s="18" t="s">
        <v>232</v>
      </c>
      <c r="C3653" s="49"/>
      <c r="D3653" s="49"/>
      <c r="E3653" s="49"/>
      <c r="F3653" s="31"/>
      <c r="G3653" s="31"/>
      <c r="H3653" s="210"/>
    </row>
    <row r="3654" spans="1:8" ht="20.25" customHeight="1">
      <c r="A3654" s="216">
        <f t="shared" ref="A3654:A3662" si="401">A3653+0.01</f>
        <v>436.01</v>
      </c>
      <c r="B3654" s="38" t="s">
        <v>233</v>
      </c>
      <c r="C3654" s="49">
        <v>2759.28</v>
      </c>
      <c r="D3654" s="49" t="s">
        <v>11</v>
      </c>
      <c r="E3654" s="31"/>
      <c r="F3654" s="31"/>
      <c r="G3654" s="31"/>
      <c r="H3654" s="210"/>
    </row>
    <row r="3655" spans="1:8" ht="20.25" customHeight="1">
      <c r="A3655" s="216">
        <f t="shared" si="401"/>
        <v>436.02</v>
      </c>
      <c r="B3655" s="38" t="s">
        <v>234</v>
      </c>
      <c r="C3655" s="49">
        <v>414.78</v>
      </c>
      <c r="D3655" s="49" t="s">
        <v>11</v>
      </c>
      <c r="E3655" s="31"/>
      <c r="F3655" s="31"/>
      <c r="G3655" s="31"/>
      <c r="H3655" s="210"/>
    </row>
    <row r="3656" spans="1:8" ht="30">
      <c r="A3656" s="216">
        <f t="shared" si="401"/>
        <v>436.03</v>
      </c>
      <c r="B3656" s="38" t="s">
        <v>1630</v>
      </c>
      <c r="C3656" s="49">
        <v>330.45</v>
      </c>
      <c r="D3656" s="49" t="s">
        <v>11</v>
      </c>
      <c r="E3656" s="31"/>
      <c r="F3656" s="31"/>
      <c r="G3656" s="31"/>
      <c r="H3656" s="210"/>
    </row>
    <row r="3657" spans="1:8" ht="20.25" customHeight="1">
      <c r="A3657" s="216">
        <f t="shared" si="401"/>
        <v>436.03999999999996</v>
      </c>
      <c r="B3657" s="38" t="s">
        <v>235</v>
      </c>
      <c r="C3657" s="49">
        <v>102</v>
      </c>
      <c r="D3657" s="49" t="s">
        <v>229</v>
      </c>
      <c r="E3657" s="31"/>
      <c r="F3657" s="31"/>
      <c r="G3657" s="31"/>
      <c r="H3657" s="210"/>
    </row>
    <row r="3658" spans="1:8" ht="20.25" customHeight="1">
      <c r="A3658" s="216">
        <f t="shared" si="401"/>
        <v>436.04999999999995</v>
      </c>
      <c r="B3658" s="38" t="s">
        <v>236</v>
      </c>
      <c r="C3658" s="49">
        <v>4</v>
      </c>
      <c r="D3658" s="49" t="s">
        <v>229</v>
      </c>
      <c r="E3658" s="31"/>
      <c r="F3658" s="31"/>
      <c r="G3658" s="31"/>
      <c r="H3658" s="210"/>
    </row>
    <row r="3659" spans="1:8" ht="20.25" customHeight="1">
      <c r="A3659" s="216">
        <f t="shared" si="401"/>
        <v>436.05999999999995</v>
      </c>
      <c r="B3659" s="38" t="s">
        <v>237</v>
      </c>
      <c r="C3659" s="49">
        <v>1</v>
      </c>
      <c r="D3659" s="49" t="s">
        <v>103</v>
      </c>
      <c r="E3659" s="31"/>
      <c r="F3659" s="31"/>
      <c r="G3659" s="31"/>
      <c r="H3659" s="210"/>
    </row>
    <row r="3660" spans="1:8" ht="20.25" customHeight="1">
      <c r="A3660" s="216">
        <f t="shared" si="401"/>
        <v>436.06999999999994</v>
      </c>
      <c r="B3660" s="38" t="s">
        <v>238</v>
      </c>
      <c r="C3660" s="49">
        <f>C3661*0.1</f>
        <v>403.73400000000004</v>
      </c>
      <c r="D3660" s="49" t="s">
        <v>38</v>
      </c>
      <c r="E3660" s="31"/>
      <c r="F3660" s="31"/>
      <c r="G3660" s="31"/>
      <c r="H3660" s="210"/>
    </row>
    <row r="3661" spans="1:8" ht="20.25" customHeight="1">
      <c r="A3661" s="216">
        <f t="shared" si="401"/>
        <v>436.07999999999993</v>
      </c>
      <c r="B3661" s="38" t="s">
        <v>239</v>
      </c>
      <c r="C3661" s="49">
        <v>4037.34</v>
      </c>
      <c r="D3661" s="49" t="s">
        <v>11</v>
      </c>
      <c r="E3661" s="31"/>
      <c r="F3661" s="31"/>
      <c r="G3661" s="31"/>
      <c r="H3661" s="210"/>
    </row>
    <row r="3662" spans="1:8" ht="20.25" customHeight="1">
      <c r="A3662" s="216">
        <f t="shared" si="401"/>
        <v>436.08999999999992</v>
      </c>
      <c r="B3662" s="38" t="s">
        <v>240</v>
      </c>
      <c r="C3662" s="49">
        <v>110</v>
      </c>
      <c r="D3662" s="49" t="s">
        <v>229</v>
      </c>
      <c r="E3662" s="31"/>
      <c r="F3662" s="31"/>
      <c r="G3662" s="31"/>
      <c r="H3662" s="210"/>
    </row>
    <row r="3663" spans="1:8" ht="20.25" customHeight="1">
      <c r="A3663" s="225"/>
      <c r="B3663" s="18" t="s">
        <v>1631</v>
      </c>
      <c r="C3663" s="18"/>
      <c r="D3663" s="18"/>
      <c r="E3663" s="18"/>
      <c r="F3663" s="226"/>
      <c r="G3663" s="101"/>
      <c r="H3663" s="217"/>
    </row>
    <row r="3664" spans="1:8" ht="20.25" customHeight="1">
      <c r="A3664" s="231"/>
      <c r="B3664" s="92"/>
      <c r="C3664" s="92"/>
      <c r="D3664" s="92"/>
      <c r="E3664" s="92"/>
      <c r="F3664" s="101"/>
      <c r="G3664" s="101"/>
      <c r="H3664" s="217"/>
    </row>
    <row r="3665" spans="1:8" ht="20.25" customHeight="1">
      <c r="A3665" s="225"/>
      <c r="B3665" s="18" t="s">
        <v>1632</v>
      </c>
      <c r="C3665" s="18"/>
      <c r="D3665" s="18"/>
      <c r="E3665" s="18"/>
      <c r="F3665" s="226"/>
      <c r="G3665" s="108"/>
      <c r="H3665" s="233"/>
    </row>
    <row r="3666" spans="1:8" ht="20.25" customHeight="1">
      <c r="A3666" s="231"/>
      <c r="B3666" s="92"/>
      <c r="C3666" s="92"/>
      <c r="D3666" s="92"/>
      <c r="E3666" s="92"/>
      <c r="F3666" s="101"/>
      <c r="G3666" s="101"/>
      <c r="H3666" s="217"/>
    </row>
    <row r="3667" spans="1:8" ht="20.100000000000001" customHeight="1">
      <c r="A3667" s="225"/>
      <c r="B3667" s="41" t="s">
        <v>1633</v>
      </c>
      <c r="C3667" s="41"/>
      <c r="D3667" s="41"/>
      <c r="E3667" s="41"/>
      <c r="F3667" s="41"/>
      <c r="G3667" s="177"/>
      <c r="H3667" s="214"/>
    </row>
    <row r="3668" spans="1:8" ht="20.25" customHeight="1" thickBot="1">
      <c r="A3668" s="246"/>
      <c r="B3668" s="178"/>
      <c r="C3668" s="178"/>
      <c r="D3668" s="178"/>
      <c r="E3668" s="178"/>
      <c r="F3668" s="179"/>
      <c r="G3668" s="179"/>
      <c r="H3668" s="247"/>
    </row>
    <row r="3669" spans="1:8" ht="28.5" customHeight="1" thickTop="1" thickBot="1">
      <c r="A3669" s="248"/>
      <c r="B3669" s="75" t="s">
        <v>427</v>
      </c>
      <c r="C3669" s="75"/>
      <c r="D3669" s="75"/>
      <c r="E3669" s="75"/>
      <c r="F3669" s="75"/>
      <c r="G3669" s="76"/>
      <c r="H3669" s="249"/>
    </row>
    <row r="3670" spans="1:8" ht="20.25" customHeight="1" thickTop="1">
      <c r="A3670" s="250"/>
      <c r="B3670" s="180"/>
      <c r="C3670" s="180"/>
      <c r="D3670" s="180"/>
      <c r="E3670" s="180"/>
      <c r="F3670" s="181"/>
      <c r="G3670" s="181"/>
      <c r="H3670" s="251"/>
    </row>
    <row r="3671" spans="1:8" ht="20.25" customHeight="1">
      <c r="A3671" s="227"/>
      <c r="B3671" s="20" t="s">
        <v>428</v>
      </c>
      <c r="C3671" s="133"/>
      <c r="D3671" s="133"/>
      <c r="E3671" s="133"/>
      <c r="F3671" s="93"/>
      <c r="G3671" s="93"/>
      <c r="H3671" s="217"/>
    </row>
    <row r="3672" spans="1:8" ht="20.25" customHeight="1">
      <c r="A3672" s="229"/>
      <c r="B3672" s="182" t="s">
        <v>1634</v>
      </c>
      <c r="C3672" s="133"/>
      <c r="D3672" s="183">
        <v>0.1</v>
      </c>
      <c r="E3672" s="133"/>
      <c r="F3672" s="93"/>
      <c r="G3672" s="93"/>
      <c r="H3672" s="252"/>
    </row>
    <row r="3673" spans="1:8" ht="20.25" customHeight="1">
      <c r="A3673" s="229"/>
      <c r="B3673" s="182" t="s">
        <v>429</v>
      </c>
      <c r="C3673" s="133"/>
      <c r="D3673" s="183">
        <v>4.4999999999999998E-2</v>
      </c>
      <c r="E3673" s="133"/>
      <c r="F3673" s="93"/>
      <c r="G3673" s="93"/>
      <c r="H3673" s="252"/>
    </row>
    <row r="3674" spans="1:8" ht="20.25" customHeight="1">
      <c r="A3674" s="229"/>
      <c r="B3674" s="182" t="s">
        <v>430</v>
      </c>
      <c r="C3674" s="133"/>
      <c r="D3674" s="183">
        <v>0.03</v>
      </c>
      <c r="E3674" s="133"/>
      <c r="F3674" s="93"/>
      <c r="G3674" s="93"/>
      <c r="H3674" s="252"/>
    </row>
    <row r="3675" spans="1:8" ht="20.25" customHeight="1">
      <c r="A3675" s="229"/>
      <c r="B3675" s="182" t="s">
        <v>437</v>
      </c>
      <c r="C3675" s="133"/>
      <c r="D3675" s="183">
        <v>1.4999999999999999E-2</v>
      </c>
      <c r="E3675" s="133"/>
      <c r="F3675" s="93"/>
      <c r="G3675" s="93"/>
      <c r="H3675" s="252"/>
    </row>
    <row r="3676" spans="1:8" ht="20.25" customHeight="1">
      <c r="A3676" s="229"/>
      <c r="B3676" s="182" t="s">
        <v>431</v>
      </c>
      <c r="C3676" s="133"/>
      <c r="D3676" s="183">
        <v>3.0000000000000001E-3</v>
      </c>
      <c r="E3676" s="133"/>
      <c r="F3676" s="93"/>
      <c r="G3676" s="93"/>
      <c r="H3676" s="252"/>
    </row>
    <row r="3677" spans="1:8" ht="20.25" customHeight="1">
      <c r="A3677" s="229"/>
      <c r="B3677" s="182" t="s">
        <v>432</v>
      </c>
      <c r="C3677" s="133"/>
      <c r="D3677" s="183">
        <v>1E-3</v>
      </c>
      <c r="E3677" s="133"/>
      <c r="F3677" s="93"/>
      <c r="G3677" s="93"/>
      <c r="H3677" s="252"/>
    </row>
    <row r="3678" spans="1:8" ht="20.25" customHeight="1">
      <c r="A3678" s="229"/>
      <c r="B3678" s="182" t="s">
        <v>433</v>
      </c>
      <c r="C3678" s="133"/>
      <c r="D3678" s="183">
        <v>0.05</v>
      </c>
      <c r="E3678" s="133"/>
      <c r="F3678" s="93"/>
      <c r="G3678" s="93"/>
      <c r="H3678" s="252"/>
    </row>
    <row r="3679" spans="1:8" ht="20.25" customHeight="1">
      <c r="A3679" s="229"/>
      <c r="B3679" s="182" t="s">
        <v>610</v>
      </c>
      <c r="C3679" s="133"/>
      <c r="D3679" s="183">
        <v>1.7999999999999999E-2</v>
      </c>
      <c r="E3679" s="133"/>
      <c r="F3679" s="93"/>
      <c r="G3679" s="93"/>
      <c r="H3679" s="252"/>
    </row>
    <row r="3680" spans="1:8" ht="20.25" customHeight="1">
      <c r="A3680" s="234"/>
      <c r="B3680" s="182" t="s">
        <v>434</v>
      </c>
      <c r="C3680" s="49"/>
      <c r="D3680" s="183">
        <v>0.01</v>
      </c>
      <c r="E3680" s="49"/>
      <c r="F3680" s="49"/>
      <c r="G3680" s="49"/>
      <c r="H3680" s="252"/>
    </row>
    <row r="3681" spans="1:8" ht="20.25" customHeight="1">
      <c r="A3681" s="234"/>
      <c r="B3681" s="5" t="s">
        <v>435</v>
      </c>
      <c r="C3681" s="49"/>
      <c r="D3681" s="49"/>
      <c r="E3681" s="49"/>
      <c r="F3681" s="49"/>
      <c r="G3681" s="49"/>
      <c r="H3681" s="253"/>
    </row>
    <row r="3682" spans="1:8" ht="20.25" customHeight="1">
      <c r="A3682" s="288"/>
      <c r="B3682" s="289"/>
      <c r="C3682" s="290"/>
      <c r="D3682" s="290"/>
      <c r="E3682" s="290"/>
      <c r="F3682" s="290"/>
      <c r="G3682" s="290"/>
      <c r="H3682" s="291"/>
    </row>
    <row r="3683" spans="1:8" ht="34.5" customHeight="1">
      <c r="A3683" s="292"/>
      <c r="B3683" s="289" t="s">
        <v>1111</v>
      </c>
      <c r="C3683" s="290"/>
      <c r="D3683" s="290"/>
      <c r="E3683" s="290"/>
      <c r="F3683" s="290"/>
      <c r="G3683" s="290"/>
      <c r="H3683" s="291"/>
    </row>
    <row r="3684" spans="1:8" ht="20.25" customHeight="1">
      <c r="A3684" s="288"/>
      <c r="B3684" s="289"/>
      <c r="C3684" s="290"/>
      <c r="D3684" s="290"/>
      <c r="E3684" s="290"/>
      <c r="F3684" s="290"/>
      <c r="G3684" s="290"/>
      <c r="H3684" s="291"/>
    </row>
    <row r="3685" spans="1:8" ht="30.75">
      <c r="A3685" s="288"/>
      <c r="B3685" s="39" t="s">
        <v>1635</v>
      </c>
      <c r="C3685" s="290">
        <v>10</v>
      </c>
      <c r="D3685" s="290" t="s">
        <v>5</v>
      </c>
      <c r="E3685" s="290"/>
      <c r="F3685" s="290"/>
      <c r="G3685" s="290"/>
      <c r="H3685" s="291"/>
    </row>
    <row r="3686" spans="1:8" ht="30.75" customHeight="1">
      <c r="A3686" s="288"/>
      <c r="B3686" s="39" t="s">
        <v>1636</v>
      </c>
      <c r="C3686" s="290">
        <v>10</v>
      </c>
      <c r="D3686" s="290" t="s">
        <v>5</v>
      </c>
      <c r="E3686" s="290"/>
      <c r="F3686" s="290"/>
      <c r="G3686" s="290"/>
      <c r="H3686" s="291"/>
    </row>
    <row r="3687" spans="1:8" ht="20.25" customHeight="1">
      <c r="A3687" s="288"/>
      <c r="B3687" s="289"/>
      <c r="C3687" s="290"/>
      <c r="D3687" s="290"/>
      <c r="E3687" s="290"/>
      <c r="F3687" s="290"/>
      <c r="G3687" s="290"/>
      <c r="H3687" s="291"/>
    </row>
    <row r="3688" spans="1:8" ht="20.25" customHeight="1" thickBot="1">
      <c r="A3688" s="254"/>
      <c r="B3688" s="184"/>
      <c r="C3688" s="185"/>
      <c r="D3688" s="185"/>
      <c r="E3688" s="185"/>
      <c r="F3688" s="185"/>
      <c r="G3688" s="185"/>
      <c r="H3688" s="255"/>
    </row>
    <row r="3689" spans="1:8" ht="28.5" customHeight="1" thickTop="1" thickBot="1">
      <c r="A3689" s="256"/>
      <c r="B3689" s="34" t="s">
        <v>436</v>
      </c>
      <c r="C3689" s="35"/>
      <c r="D3689" s="35"/>
      <c r="E3689" s="35"/>
      <c r="F3689" s="36"/>
      <c r="G3689" s="30"/>
      <c r="H3689" s="257"/>
    </row>
    <row r="3690" spans="1:8" ht="20.25" customHeight="1" thickTop="1">
      <c r="A3690" s="258"/>
      <c r="B3690" s="186"/>
      <c r="C3690" s="187"/>
      <c r="D3690" s="187"/>
      <c r="E3690" s="187"/>
      <c r="F3690" s="187"/>
      <c r="G3690" s="188"/>
      <c r="H3690" s="259"/>
    </row>
    <row r="3691" spans="1:8" ht="20.25" customHeight="1">
      <c r="A3691" s="234"/>
      <c r="B3691" s="5" t="s">
        <v>1112</v>
      </c>
      <c r="C3691" s="49"/>
      <c r="D3691" s="49"/>
      <c r="E3691" s="49"/>
      <c r="F3691" s="49"/>
      <c r="G3691" s="49"/>
      <c r="H3691" s="210"/>
    </row>
    <row r="3692" spans="1:8" ht="20.25" customHeight="1">
      <c r="A3692" s="298" t="s">
        <v>1113</v>
      </c>
      <c r="B3692" s="72" t="s">
        <v>1637</v>
      </c>
      <c r="C3692" s="49"/>
      <c r="D3692" s="49"/>
      <c r="E3692" s="49"/>
      <c r="F3692" s="49"/>
      <c r="G3692" s="49"/>
      <c r="H3692" s="210"/>
    </row>
    <row r="3693" spans="1:8" ht="20.25" customHeight="1">
      <c r="A3693" s="298" t="s">
        <v>1114</v>
      </c>
      <c r="B3693" s="72" t="s">
        <v>1115</v>
      </c>
      <c r="C3693" s="49"/>
      <c r="D3693" s="49"/>
      <c r="E3693" s="49"/>
      <c r="F3693" s="49"/>
      <c r="G3693" s="49"/>
      <c r="H3693" s="210"/>
    </row>
    <row r="3694" spans="1:8" ht="20.25" customHeight="1">
      <c r="A3694" s="234"/>
      <c r="B3694" s="5"/>
      <c r="C3694" s="49"/>
      <c r="D3694" s="49"/>
      <c r="E3694" s="49"/>
      <c r="F3694" s="49"/>
      <c r="G3694" s="49"/>
      <c r="H3694" s="210"/>
    </row>
    <row r="3695" spans="1:8" ht="20.25" customHeight="1">
      <c r="A3695" s="234"/>
      <c r="B3695" s="5"/>
      <c r="C3695" s="49"/>
      <c r="D3695" s="49"/>
      <c r="E3695" s="49"/>
      <c r="F3695" s="49"/>
      <c r="G3695" s="49"/>
      <c r="H3695" s="210"/>
    </row>
    <row r="3696" spans="1:8" ht="20.25" customHeight="1">
      <c r="A3696" s="234"/>
      <c r="B3696" s="5"/>
      <c r="C3696" s="49"/>
      <c r="D3696" s="49"/>
      <c r="E3696" s="49"/>
      <c r="F3696" s="49"/>
      <c r="G3696" s="49"/>
      <c r="H3696" s="210"/>
    </row>
    <row r="3697" spans="1:8" ht="20.25" customHeight="1">
      <c r="A3697" s="234"/>
      <c r="B3697" s="5"/>
      <c r="C3697" s="49"/>
      <c r="D3697" s="49"/>
      <c r="E3697" s="49"/>
      <c r="F3697" s="49"/>
      <c r="G3697" s="49"/>
      <c r="H3697" s="210"/>
    </row>
    <row r="3698" spans="1:8" ht="20.25" customHeight="1">
      <c r="A3698" s="234"/>
      <c r="B3698" s="5"/>
      <c r="C3698" s="49"/>
      <c r="D3698" s="49"/>
      <c r="E3698" s="49"/>
      <c r="F3698" s="49"/>
      <c r="G3698" s="49"/>
      <c r="H3698" s="210"/>
    </row>
    <row r="3699" spans="1:8" ht="20.25" customHeight="1">
      <c r="A3699" s="234"/>
      <c r="B3699" s="5"/>
      <c r="C3699" s="49"/>
      <c r="D3699" s="49"/>
      <c r="E3699" s="49"/>
      <c r="F3699" s="49"/>
      <c r="G3699" s="49"/>
      <c r="H3699" s="210"/>
    </row>
    <row r="3700" spans="1:8" ht="20.25" customHeight="1" thickBot="1">
      <c r="A3700" s="293"/>
      <c r="B3700" s="294"/>
      <c r="C3700" s="295"/>
      <c r="D3700" s="295"/>
      <c r="E3700" s="295"/>
      <c r="F3700" s="295"/>
      <c r="G3700" s="296"/>
      <c r="H3700" s="297"/>
    </row>
  </sheetData>
  <mergeCells count="94">
    <mergeCell ref="A4:H4"/>
    <mergeCell ref="A5:H5"/>
    <mergeCell ref="B8:G8"/>
    <mergeCell ref="A2517:A2522"/>
    <mergeCell ref="F1992:F1996"/>
    <mergeCell ref="C1997:C2001"/>
    <mergeCell ref="D1997:D2001"/>
    <mergeCell ref="E1997:E2001"/>
    <mergeCell ref="F1997:F2001"/>
    <mergeCell ref="C2002:C2006"/>
    <mergeCell ref="D2002:D2006"/>
    <mergeCell ref="E2002:E2006"/>
    <mergeCell ref="F2002:F2006"/>
    <mergeCell ref="C2007:C2014"/>
    <mergeCell ref="E2007:E2014"/>
    <mergeCell ref="D2007:D2014"/>
    <mergeCell ref="F2517:F2522"/>
    <mergeCell ref="F2511:F2516"/>
    <mergeCell ref="A2511:A2516"/>
    <mergeCell ref="A2506:A2510"/>
    <mergeCell ref="C2506:C2510"/>
    <mergeCell ref="D2506:D2510"/>
    <mergeCell ref="E2506:E2510"/>
    <mergeCell ref="A1981:A1986"/>
    <mergeCell ref="A1987:A1991"/>
    <mergeCell ref="A1992:A1996"/>
    <mergeCell ref="A1997:A2001"/>
    <mergeCell ref="A2007:A2014"/>
    <mergeCell ref="A2002:A2006"/>
    <mergeCell ref="C1981:C1986"/>
    <mergeCell ref="D1981:D1986"/>
    <mergeCell ref="E1981:E1986"/>
    <mergeCell ref="C1987:C1991"/>
    <mergeCell ref="D1987:D1991"/>
    <mergeCell ref="E1987:E1991"/>
    <mergeCell ref="C1992:C1996"/>
    <mergeCell ref="D1992:D1996"/>
    <mergeCell ref="E1992:E1996"/>
    <mergeCell ref="A3530:A3537"/>
    <mergeCell ref="A3538:A3544"/>
    <mergeCell ref="C2511:C2516"/>
    <mergeCell ref="D2511:D2516"/>
    <mergeCell ref="E2511:E2516"/>
    <mergeCell ref="C2517:C2522"/>
    <mergeCell ref="D2517:D2522"/>
    <mergeCell ref="E2517:E2522"/>
    <mergeCell ref="A3545:A3549"/>
    <mergeCell ref="A2913:A2918"/>
    <mergeCell ref="C3530:C3537"/>
    <mergeCell ref="D3530:D3537"/>
    <mergeCell ref="E3530:E3537"/>
    <mergeCell ref="C3538:C3544"/>
    <mergeCell ref="D3538:D3544"/>
    <mergeCell ref="E3538:E3544"/>
    <mergeCell ref="C3545:C3549"/>
    <mergeCell ref="D3545:D3549"/>
    <mergeCell ref="E3545:E3549"/>
    <mergeCell ref="F1981:F1986"/>
    <mergeCell ref="F1987:F1991"/>
    <mergeCell ref="F2506:F2510"/>
    <mergeCell ref="G2506:G2510"/>
    <mergeCell ref="H2506:H2510"/>
    <mergeCell ref="F2007:F2014"/>
    <mergeCell ref="G2511:G2516"/>
    <mergeCell ref="H2511:H2516"/>
    <mergeCell ref="G1981:G1986"/>
    <mergeCell ref="H1981:H1986"/>
    <mergeCell ref="G1987:G1991"/>
    <mergeCell ref="H1987:H1991"/>
    <mergeCell ref="G1992:G1996"/>
    <mergeCell ref="H1992:H1996"/>
    <mergeCell ref="G1997:G2001"/>
    <mergeCell ref="H1997:H2001"/>
    <mergeCell ref="G2002:G2006"/>
    <mergeCell ref="H2002:H2006"/>
    <mergeCell ref="G2007:G2014"/>
    <mergeCell ref="H2007:H2014"/>
    <mergeCell ref="G2517:G2522"/>
    <mergeCell ref="H2517:H2522"/>
    <mergeCell ref="G3530:G3537"/>
    <mergeCell ref="H3530:H3537"/>
    <mergeCell ref="G3538:G3544"/>
    <mergeCell ref="H3538:H3544"/>
    <mergeCell ref="G3545:G3549"/>
    <mergeCell ref="H3545:H3549"/>
    <mergeCell ref="C2913:C2918"/>
    <mergeCell ref="D2913:D2918"/>
    <mergeCell ref="E2913:E2918"/>
    <mergeCell ref="F2913:F2918"/>
    <mergeCell ref="G2913:G2918"/>
    <mergeCell ref="H2913:H2918"/>
    <mergeCell ref="F3530:F3537"/>
    <mergeCell ref="F3538:F3544"/>
    <mergeCell ref="F3545:F35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213"/>
  <sheetViews>
    <sheetView tabSelected="1" zoomScale="80" zoomScaleNormal="80" workbookViewId="0">
      <selection activeCell="E74" sqref="E74"/>
    </sheetView>
  </sheetViews>
  <sheetFormatPr baseColWidth="10" defaultRowHeight="15"/>
  <cols>
    <col min="1" max="1" width="14.42578125" customWidth="1"/>
    <col min="2" max="2" width="81.42578125" customWidth="1"/>
  </cols>
  <sheetData>
    <row r="1" spans="1:2" ht="21">
      <c r="A1" s="545" t="s">
        <v>1641</v>
      </c>
      <c r="B1" s="546"/>
    </row>
    <row r="2" spans="1:2" ht="21.75" customHeight="1">
      <c r="A2" s="547" t="s">
        <v>1663</v>
      </c>
      <c r="B2" s="548"/>
    </row>
    <row r="3" spans="1:2" ht="30" customHeight="1" thickBot="1">
      <c r="A3" s="403" t="s">
        <v>1640</v>
      </c>
      <c r="B3" s="404" t="s">
        <v>1642</v>
      </c>
    </row>
    <row r="4" spans="1:2" ht="30" customHeight="1">
      <c r="A4" s="549" t="s">
        <v>1645</v>
      </c>
      <c r="B4" s="550"/>
    </row>
    <row r="5" spans="1:2" ht="30" customHeight="1">
      <c r="A5" s="407" t="s">
        <v>323</v>
      </c>
      <c r="B5" s="408" t="s">
        <v>1648</v>
      </c>
    </row>
    <row r="6" spans="1:2" ht="30" customHeight="1">
      <c r="A6" s="405" t="s">
        <v>324</v>
      </c>
      <c r="B6" s="406" t="s">
        <v>1182</v>
      </c>
    </row>
    <row r="7" spans="1:2" ht="30" customHeight="1">
      <c r="A7" s="298" t="s">
        <v>325</v>
      </c>
      <c r="B7" s="406" t="s">
        <v>1118</v>
      </c>
    </row>
    <row r="8" spans="1:2" ht="30" customHeight="1">
      <c r="A8" s="298" t="s">
        <v>343</v>
      </c>
      <c r="B8" s="406" t="s">
        <v>1260</v>
      </c>
    </row>
    <row r="9" spans="1:2" ht="30" customHeight="1">
      <c r="A9" s="298" t="s">
        <v>326</v>
      </c>
      <c r="B9" s="406" t="s">
        <v>1649</v>
      </c>
    </row>
    <row r="10" spans="1:2" ht="30" customHeight="1">
      <c r="A10" s="298" t="s">
        <v>336</v>
      </c>
      <c r="B10" s="406" t="s">
        <v>1650</v>
      </c>
    </row>
    <row r="11" spans="1:2" ht="30" customHeight="1">
      <c r="A11" s="298" t="s">
        <v>337</v>
      </c>
      <c r="B11" s="406" t="s">
        <v>1651</v>
      </c>
    </row>
    <row r="12" spans="1:2" ht="30" customHeight="1">
      <c r="A12" s="298" t="s">
        <v>338</v>
      </c>
      <c r="B12" s="406" t="s">
        <v>1652</v>
      </c>
    </row>
    <row r="13" spans="1:2" ht="30" customHeight="1">
      <c r="A13" s="298" t="s">
        <v>339</v>
      </c>
      <c r="B13" s="406" t="s">
        <v>1653</v>
      </c>
    </row>
    <row r="14" spans="1:2" ht="30" customHeight="1">
      <c r="A14" s="409" t="s">
        <v>340</v>
      </c>
      <c r="B14" s="410" t="s">
        <v>1701</v>
      </c>
    </row>
    <row r="15" spans="1:2" ht="18.75">
      <c r="A15" s="543" t="s">
        <v>1646</v>
      </c>
      <c r="B15" s="544"/>
    </row>
    <row r="16" spans="1:2" ht="30" customHeight="1">
      <c r="A16" s="411" t="s">
        <v>1644</v>
      </c>
      <c r="B16" s="412" t="s">
        <v>1657</v>
      </c>
    </row>
    <row r="17" spans="1:2" ht="30" customHeight="1" thickBot="1">
      <c r="A17" s="413" t="s">
        <v>1656</v>
      </c>
      <c r="B17" s="414" t="s">
        <v>1658</v>
      </c>
    </row>
    <row r="18" spans="1:2" ht="30" customHeight="1">
      <c r="A18" s="549" t="s">
        <v>1645</v>
      </c>
      <c r="B18" s="550"/>
    </row>
    <row r="19" spans="1:2" ht="30" customHeight="1">
      <c r="A19" s="298" t="s">
        <v>327</v>
      </c>
      <c r="B19" s="406" t="s">
        <v>1119</v>
      </c>
    </row>
    <row r="20" spans="1:2" ht="30" customHeight="1">
      <c r="A20" s="298" t="s">
        <v>328</v>
      </c>
      <c r="B20" s="406" t="s">
        <v>1120</v>
      </c>
    </row>
    <row r="21" spans="1:2" ht="30" customHeight="1">
      <c r="A21" s="298" t="s">
        <v>329</v>
      </c>
      <c r="B21" s="406" t="s">
        <v>927</v>
      </c>
    </row>
    <row r="22" spans="1:2" ht="30" customHeight="1">
      <c r="A22" s="298" t="s">
        <v>330</v>
      </c>
      <c r="B22" s="406" t="s">
        <v>1121</v>
      </c>
    </row>
    <row r="23" spans="1:2" ht="30" customHeight="1">
      <c r="A23" s="298" t="s">
        <v>331</v>
      </c>
      <c r="B23" s="406" t="s">
        <v>1122</v>
      </c>
    </row>
    <row r="24" spans="1:2" ht="30" customHeight="1">
      <c r="A24" s="298" t="s">
        <v>332</v>
      </c>
      <c r="B24" s="406" t="s">
        <v>1123</v>
      </c>
    </row>
    <row r="25" spans="1:2" ht="30" customHeight="1">
      <c r="A25" s="298" t="s">
        <v>333</v>
      </c>
      <c r="B25" s="406" t="s">
        <v>1124</v>
      </c>
    </row>
    <row r="26" spans="1:2" ht="30" customHeight="1">
      <c r="A26" s="298" t="s">
        <v>334</v>
      </c>
      <c r="B26" s="406" t="s">
        <v>1506</v>
      </c>
    </row>
    <row r="27" spans="1:2" ht="30" customHeight="1">
      <c r="A27" s="298" t="s">
        <v>1117</v>
      </c>
      <c r="B27" s="406" t="s">
        <v>1530</v>
      </c>
    </row>
    <row r="28" spans="1:2" ht="30" customHeight="1">
      <c r="A28" s="298" t="s">
        <v>335</v>
      </c>
      <c r="B28" s="406" t="s">
        <v>1125</v>
      </c>
    </row>
    <row r="29" spans="1:2" ht="30" customHeight="1">
      <c r="A29" s="298" t="s">
        <v>341</v>
      </c>
      <c r="B29" s="406" t="s">
        <v>1564</v>
      </c>
    </row>
    <row r="30" spans="1:2" ht="18.75">
      <c r="A30" s="543" t="s">
        <v>1646</v>
      </c>
      <c r="B30" s="544"/>
    </row>
    <row r="31" spans="1:2" ht="30" customHeight="1">
      <c r="A31" s="411" t="s">
        <v>1644</v>
      </c>
      <c r="B31" s="412" t="s">
        <v>1657</v>
      </c>
    </row>
    <row r="32" spans="1:2" ht="30" customHeight="1" thickBot="1">
      <c r="A32" s="413" t="s">
        <v>1656</v>
      </c>
      <c r="B32" s="414" t="s">
        <v>1659</v>
      </c>
    </row>
    <row r="33" spans="1:2" ht="52.5">
      <c r="A33" s="401">
        <v>7.2</v>
      </c>
      <c r="B33" s="468" t="s">
        <v>1702</v>
      </c>
    </row>
    <row r="34" spans="1:2" ht="67.5">
      <c r="A34" s="401">
        <v>7.3</v>
      </c>
      <c r="B34" s="468" t="s">
        <v>1703</v>
      </c>
    </row>
    <row r="35" spans="1:2" ht="37.5">
      <c r="A35" s="401">
        <v>7.4</v>
      </c>
      <c r="B35" s="468" t="s">
        <v>1667</v>
      </c>
    </row>
    <row r="36" spans="1:2" ht="86.25">
      <c r="A36" s="401">
        <v>8.1</v>
      </c>
      <c r="B36" s="468" t="s">
        <v>1719</v>
      </c>
    </row>
    <row r="37" spans="1:2" ht="56.25">
      <c r="A37" s="400">
        <v>9.1</v>
      </c>
      <c r="B37" s="466" t="s">
        <v>1668</v>
      </c>
    </row>
    <row r="38" spans="1:2" ht="56.25">
      <c r="A38" s="400">
        <v>9.1999999999999993</v>
      </c>
      <c r="B38" s="466" t="s">
        <v>1704</v>
      </c>
    </row>
    <row r="39" spans="1:2" ht="52.5">
      <c r="A39" s="400">
        <v>12.1</v>
      </c>
      <c r="B39" s="551" t="s">
        <v>1664</v>
      </c>
    </row>
    <row r="40" spans="1:2" ht="33.75">
      <c r="A40" s="400">
        <v>13.2</v>
      </c>
      <c r="B40" s="466" t="s">
        <v>1665</v>
      </c>
    </row>
    <row r="41" spans="1:2" ht="36">
      <c r="A41" s="400">
        <v>14.5</v>
      </c>
      <c r="B41" s="402" t="s">
        <v>1643</v>
      </c>
    </row>
    <row r="42" spans="1:2" ht="52.5">
      <c r="A42" s="401">
        <v>14.6</v>
      </c>
      <c r="B42" s="468" t="s">
        <v>1662</v>
      </c>
    </row>
    <row r="43" spans="1:2" ht="52.5">
      <c r="A43" s="400">
        <v>20.100000000000001</v>
      </c>
      <c r="B43" s="468" t="s">
        <v>1705</v>
      </c>
    </row>
    <row r="44" spans="1:2" ht="86.25">
      <c r="A44" s="400">
        <v>20.2</v>
      </c>
      <c r="B44" s="468" t="s">
        <v>1720</v>
      </c>
    </row>
    <row r="45" spans="1:2" ht="37.5">
      <c r="A45" s="400">
        <v>20.3</v>
      </c>
      <c r="B45" s="466" t="s">
        <v>1667</v>
      </c>
    </row>
    <row r="46" spans="1:2" ht="86.25">
      <c r="A46" s="465">
        <v>21.1</v>
      </c>
      <c r="B46" s="466" t="s">
        <v>1721</v>
      </c>
    </row>
    <row r="47" spans="1:2" ht="56.25">
      <c r="A47" s="400">
        <v>22.1</v>
      </c>
      <c r="B47" s="466" t="s">
        <v>1668</v>
      </c>
    </row>
    <row r="48" spans="1:2" ht="56.25">
      <c r="A48" s="400">
        <v>22.2</v>
      </c>
      <c r="B48" s="466" t="s">
        <v>1704</v>
      </c>
    </row>
    <row r="49" spans="1:2" ht="52.5">
      <c r="A49" s="400">
        <v>25.1</v>
      </c>
      <c r="B49" s="466" t="s">
        <v>1666</v>
      </c>
    </row>
    <row r="50" spans="1:2" ht="33.75">
      <c r="A50" s="400">
        <v>26.2</v>
      </c>
      <c r="B50" s="466" t="s">
        <v>1665</v>
      </c>
    </row>
    <row r="51" spans="1:2" ht="52.5">
      <c r="A51" s="400">
        <v>32.1</v>
      </c>
      <c r="B51" s="468" t="s">
        <v>1743</v>
      </c>
    </row>
    <row r="52" spans="1:2" ht="86.25">
      <c r="A52" s="400">
        <v>32.200000000000003</v>
      </c>
      <c r="B52" s="468" t="s">
        <v>1722</v>
      </c>
    </row>
    <row r="53" spans="1:2" ht="37.5">
      <c r="A53" s="400">
        <v>32.299999999999997</v>
      </c>
      <c r="B53" s="466" t="s">
        <v>1667</v>
      </c>
    </row>
    <row r="54" spans="1:2" ht="86.25">
      <c r="A54" s="400">
        <v>33.1</v>
      </c>
      <c r="B54" s="466" t="s">
        <v>1723</v>
      </c>
    </row>
    <row r="55" spans="1:2" ht="56.25">
      <c r="A55" s="400">
        <v>34.1</v>
      </c>
      <c r="B55" s="466" t="s">
        <v>1668</v>
      </c>
    </row>
    <row r="56" spans="1:2" ht="56.25">
      <c r="A56" s="400">
        <v>34.200000000000003</v>
      </c>
      <c r="B56" s="466" t="s">
        <v>1704</v>
      </c>
    </row>
    <row r="57" spans="1:2" ht="52.5">
      <c r="A57" s="400">
        <v>37.1</v>
      </c>
      <c r="B57" s="551" t="s">
        <v>1664</v>
      </c>
    </row>
    <row r="58" spans="1:2" ht="33.75">
      <c r="A58" s="400">
        <v>38.200000000000003</v>
      </c>
      <c r="B58" s="466" t="s">
        <v>1665</v>
      </c>
    </row>
    <row r="59" spans="1:2" ht="52.5">
      <c r="A59" s="400">
        <v>44.1</v>
      </c>
      <c r="B59" s="468" t="s">
        <v>1702</v>
      </c>
    </row>
    <row r="60" spans="1:2" ht="86.25">
      <c r="A60" s="400">
        <v>44.2</v>
      </c>
      <c r="B60" s="468" t="s">
        <v>1722</v>
      </c>
    </row>
    <row r="61" spans="1:2" ht="37.5">
      <c r="A61" s="400">
        <v>44.3</v>
      </c>
      <c r="B61" s="466" t="s">
        <v>1667</v>
      </c>
    </row>
    <row r="62" spans="1:2" ht="86.25">
      <c r="A62" s="400">
        <v>45.1</v>
      </c>
      <c r="B62" s="466" t="s">
        <v>1723</v>
      </c>
    </row>
    <row r="63" spans="1:2" ht="56.25">
      <c r="A63" s="400">
        <v>46.1</v>
      </c>
      <c r="B63" s="466" t="s">
        <v>1668</v>
      </c>
    </row>
    <row r="64" spans="1:2" ht="56.25">
      <c r="A64" s="400">
        <v>46.2</v>
      </c>
      <c r="B64" s="466" t="s">
        <v>1704</v>
      </c>
    </row>
    <row r="65" spans="1:2" ht="52.5">
      <c r="A65" s="401">
        <v>49.1</v>
      </c>
      <c r="B65" s="551" t="s">
        <v>1664</v>
      </c>
    </row>
    <row r="66" spans="1:2" ht="33.75">
      <c r="A66" s="401">
        <v>50.2</v>
      </c>
      <c r="B66" s="466" t="s">
        <v>1665</v>
      </c>
    </row>
    <row r="67" spans="1:2" ht="33.75">
      <c r="A67" s="401">
        <v>57.2</v>
      </c>
      <c r="B67" s="466" t="s">
        <v>1665</v>
      </c>
    </row>
    <row r="68" spans="1:2" ht="56.25">
      <c r="A68" s="415">
        <v>64</v>
      </c>
      <c r="B68" s="468" t="s">
        <v>1661</v>
      </c>
    </row>
    <row r="69" spans="1:2" ht="71.25">
      <c r="A69" s="415">
        <v>70.010000000000005</v>
      </c>
      <c r="B69" s="468" t="s">
        <v>1749</v>
      </c>
    </row>
    <row r="70" spans="1:2" ht="71.25">
      <c r="A70" s="415">
        <v>70.02</v>
      </c>
      <c r="B70" s="468" t="s">
        <v>1706</v>
      </c>
    </row>
    <row r="71" spans="1:2" ht="86.25">
      <c r="A71" s="415">
        <v>70.03</v>
      </c>
      <c r="B71" s="468" t="s">
        <v>1720</v>
      </c>
    </row>
    <row r="72" spans="1:2" ht="37.5">
      <c r="A72" s="415">
        <v>70.040000000000006</v>
      </c>
      <c r="B72" s="466" t="s">
        <v>1667</v>
      </c>
    </row>
    <row r="73" spans="1:2" ht="18.75">
      <c r="A73" s="415">
        <v>70.05</v>
      </c>
      <c r="B73" s="466" t="s">
        <v>1669</v>
      </c>
    </row>
    <row r="74" spans="1:2" ht="86.25">
      <c r="A74" s="415">
        <v>71.010000000000005</v>
      </c>
      <c r="B74" s="466" t="s">
        <v>1724</v>
      </c>
    </row>
    <row r="75" spans="1:2" ht="52.5">
      <c r="A75" s="415">
        <v>71.02</v>
      </c>
      <c r="B75" s="466" t="s">
        <v>1736</v>
      </c>
    </row>
    <row r="76" spans="1:2" ht="56.25">
      <c r="A76" s="415">
        <v>73.010000000000005</v>
      </c>
      <c r="B76" s="466" t="s">
        <v>1668</v>
      </c>
    </row>
    <row r="77" spans="1:2" ht="56.25">
      <c r="A77" s="415">
        <v>73.02000000000001</v>
      </c>
      <c r="B77" s="466" t="s">
        <v>1704</v>
      </c>
    </row>
    <row r="78" spans="1:2" ht="52.5">
      <c r="A78" s="415">
        <v>76.02000000000001</v>
      </c>
      <c r="B78" s="466" t="s">
        <v>1697</v>
      </c>
    </row>
    <row r="79" spans="1:2" ht="71.25">
      <c r="A79" s="415">
        <v>76.030000000000015</v>
      </c>
      <c r="B79" s="466" t="s">
        <v>1671</v>
      </c>
    </row>
    <row r="80" spans="1:2" ht="33.75">
      <c r="A80" s="415">
        <v>77.02</v>
      </c>
      <c r="B80" s="466" t="s">
        <v>1665</v>
      </c>
    </row>
    <row r="81" spans="1:2" ht="71.25">
      <c r="A81" s="415">
        <v>84.02</v>
      </c>
      <c r="B81" s="466" t="s">
        <v>1707</v>
      </c>
    </row>
    <row r="82" spans="1:2" ht="71.25">
      <c r="A82" s="415">
        <v>84.03</v>
      </c>
      <c r="B82" s="466" t="s">
        <v>1708</v>
      </c>
    </row>
    <row r="83" spans="1:2" ht="18.75">
      <c r="A83" s="415">
        <v>84.04</v>
      </c>
      <c r="B83" s="466" t="s">
        <v>1669</v>
      </c>
    </row>
    <row r="84" spans="1:2" ht="86.25">
      <c r="A84" s="415">
        <v>85.01</v>
      </c>
      <c r="B84" s="466" t="s">
        <v>1723</v>
      </c>
    </row>
    <row r="85" spans="1:2" ht="51" customHeight="1">
      <c r="A85" s="415">
        <v>85.02</v>
      </c>
      <c r="B85" s="466" t="s">
        <v>1737</v>
      </c>
    </row>
    <row r="86" spans="1:2" ht="52.5">
      <c r="A86" s="415">
        <v>86.01</v>
      </c>
      <c r="B86" s="466" t="s">
        <v>1670</v>
      </c>
    </row>
    <row r="87" spans="1:2" ht="52.5">
      <c r="A87" s="415">
        <v>86.02000000000001</v>
      </c>
      <c r="B87" s="466" t="s">
        <v>1709</v>
      </c>
    </row>
    <row r="88" spans="1:2" ht="69.75" customHeight="1">
      <c r="A88" s="415">
        <v>89.030000000000015</v>
      </c>
      <c r="B88" s="466" t="s">
        <v>1700</v>
      </c>
    </row>
    <row r="89" spans="1:2" ht="71.25">
      <c r="A89" s="415">
        <v>89.04000000000002</v>
      </c>
      <c r="B89" s="466" t="s">
        <v>1671</v>
      </c>
    </row>
    <row r="90" spans="1:2" ht="33.75">
      <c r="A90" s="415">
        <v>90.02000000000001</v>
      </c>
      <c r="B90" s="466" t="s">
        <v>1665</v>
      </c>
    </row>
    <row r="91" spans="1:2" ht="33.75">
      <c r="A91" s="415">
        <v>98.02</v>
      </c>
      <c r="B91" s="466" t="s">
        <v>1665</v>
      </c>
    </row>
    <row r="92" spans="1:2" ht="90">
      <c r="A92" s="415">
        <v>108.02000000000001</v>
      </c>
      <c r="B92" s="466" t="s">
        <v>1710</v>
      </c>
    </row>
    <row r="93" spans="1:2" ht="71.25">
      <c r="A93" s="415">
        <v>108.03000000000002</v>
      </c>
      <c r="B93" s="466" t="s">
        <v>1711</v>
      </c>
    </row>
    <row r="94" spans="1:2" ht="33.75">
      <c r="A94" s="415">
        <v>108.04000000000002</v>
      </c>
      <c r="B94" s="552" t="s">
        <v>1725</v>
      </c>
    </row>
    <row r="95" spans="1:2" ht="52.5">
      <c r="A95" s="415">
        <v>108.05000000000003</v>
      </c>
      <c r="B95" s="552" t="s">
        <v>1726</v>
      </c>
    </row>
    <row r="96" spans="1:2" ht="120">
      <c r="A96" s="415">
        <v>109.01</v>
      </c>
      <c r="B96" s="466" t="s">
        <v>1727</v>
      </c>
    </row>
    <row r="97" spans="1:2" ht="52.5">
      <c r="A97" s="415">
        <v>109.02000000000001</v>
      </c>
      <c r="B97" s="466" t="s">
        <v>1728</v>
      </c>
    </row>
    <row r="98" spans="1:2" ht="52.5">
      <c r="A98" s="415">
        <v>110.01</v>
      </c>
      <c r="B98" s="466" t="s">
        <v>1670</v>
      </c>
    </row>
    <row r="99" spans="1:2" ht="52.5">
      <c r="A99" s="415">
        <v>110.02000000000001</v>
      </c>
      <c r="B99" s="466" t="s">
        <v>1709</v>
      </c>
    </row>
    <row r="100" spans="1:2" ht="56.25">
      <c r="A100" s="415">
        <v>113.01</v>
      </c>
      <c r="B100" s="466" t="s">
        <v>1672</v>
      </c>
    </row>
    <row r="101" spans="1:2" ht="56.25">
      <c r="A101" s="415">
        <v>113.02000000000001</v>
      </c>
      <c r="B101" s="466" t="s">
        <v>1674</v>
      </c>
    </row>
    <row r="102" spans="1:2" ht="56.25">
      <c r="A102" s="415">
        <v>113.03000000000002</v>
      </c>
      <c r="B102" s="466" t="s">
        <v>1673</v>
      </c>
    </row>
    <row r="103" spans="1:2" ht="33.75">
      <c r="A103" s="415">
        <v>114.02000000000001</v>
      </c>
      <c r="B103" s="466" t="s">
        <v>1665</v>
      </c>
    </row>
    <row r="104" spans="1:2" ht="90">
      <c r="A104" s="415">
        <v>120.01</v>
      </c>
      <c r="B104" s="466" t="s">
        <v>1712</v>
      </c>
    </row>
    <row r="105" spans="1:2" ht="71.25">
      <c r="A105" s="415">
        <v>120.02000000000001</v>
      </c>
      <c r="B105" s="466" t="s">
        <v>1713</v>
      </c>
    </row>
    <row r="106" spans="1:2" ht="71.25">
      <c r="A106" s="415">
        <v>120.03000000000002</v>
      </c>
      <c r="B106" s="466" t="s">
        <v>1675</v>
      </c>
    </row>
    <row r="107" spans="1:2" ht="135">
      <c r="A107" s="415">
        <v>121.01</v>
      </c>
      <c r="B107" s="466" t="s">
        <v>1729</v>
      </c>
    </row>
    <row r="108" spans="1:2" ht="52.5">
      <c r="A108" s="415">
        <v>121.02000000000001</v>
      </c>
      <c r="B108" s="466" t="s">
        <v>1728</v>
      </c>
    </row>
    <row r="109" spans="1:2" ht="52.5">
      <c r="A109" s="415">
        <v>122.01</v>
      </c>
      <c r="B109" s="466" t="s">
        <v>1670</v>
      </c>
    </row>
    <row r="110" spans="1:2" ht="52.5">
      <c r="A110" s="415">
        <v>122.02000000000001</v>
      </c>
      <c r="B110" s="466" t="s">
        <v>1709</v>
      </c>
    </row>
    <row r="111" spans="1:2" ht="56.25">
      <c r="A111" s="415">
        <v>125.01</v>
      </c>
      <c r="B111" s="466" t="s">
        <v>1676</v>
      </c>
    </row>
    <row r="112" spans="1:2" ht="56.25">
      <c r="A112" s="415">
        <v>125.02000000000001</v>
      </c>
      <c r="B112" s="466" t="s">
        <v>1674</v>
      </c>
    </row>
    <row r="113" spans="1:2" ht="56.25">
      <c r="A113" s="415">
        <v>125.03000000000002</v>
      </c>
      <c r="B113" s="466" t="s">
        <v>1673</v>
      </c>
    </row>
    <row r="114" spans="1:2" ht="33.75">
      <c r="A114" s="415">
        <v>126.02000000000001</v>
      </c>
      <c r="B114" s="466" t="s">
        <v>1665</v>
      </c>
    </row>
    <row r="115" spans="1:2" ht="33.75">
      <c r="A115" s="415">
        <v>132.01999999999998</v>
      </c>
      <c r="B115" s="466" t="s">
        <v>1665</v>
      </c>
    </row>
    <row r="116" spans="1:2" ht="71.25">
      <c r="A116" s="415">
        <v>145.01999999999998</v>
      </c>
      <c r="B116" s="466" t="s">
        <v>1713</v>
      </c>
    </row>
    <row r="117" spans="1:2" ht="86.25">
      <c r="A117" s="415">
        <v>145.02999999999997</v>
      </c>
      <c r="B117" s="466" t="s">
        <v>1714</v>
      </c>
    </row>
    <row r="118" spans="1:2" ht="52.5">
      <c r="A118" s="415">
        <v>145.03999999999996</v>
      </c>
      <c r="B118" s="466" t="s">
        <v>1698</v>
      </c>
    </row>
    <row r="119" spans="1:2" ht="18.75">
      <c r="A119" s="415">
        <v>145.04999999999995</v>
      </c>
      <c r="B119" s="466" t="s">
        <v>1677</v>
      </c>
    </row>
    <row r="120" spans="1:2" ht="84.75" customHeight="1">
      <c r="A120" s="415">
        <v>146.01</v>
      </c>
      <c r="B120" s="466" t="s">
        <v>1724</v>
      </c>
    </row>
    <row r="121" spans="1:2" ht="52.5">
      <c r="A121" s="415">
        <v>146.01999999999998</v>
      </c>
      <c r="B121" s="466" t="s">
        <v>1738</v>
      </c>
    </row>
    <row r="122" spans="1:2" ht="52.5">
      <c r="A122" s="415">
        <v>148.01</v>
      </c>
      <c r="B122" s="466" t="s">
        <v>1670</v>
      </c>
    </row>
    <row r="123" spans="1:2" ht="52.5">
      <c r="A123" s="415">
        <v>148.01999999999998</v>
      </c>
      <c r="B123" s="466" t="s">
        <v>1709</v>
      </c>
    </row>
    <row r="124" spans="1:2" ht="52.5">
      <c r="A124" s="415">
        <v>151.01999999999998</v>
      </c>
      <c r="B124" s="466" t="s">
        <v>1678</v>
      </c>
    </row>
    <row r="125" spans="1:2" ht="52.5">
      <c r="A125" s="415">
        <v>151.02999999999997</v>
      </c>
      <c r="B125" s="466" t="s">
        <v>1679</v>
      </c>
    </row>
    <row r="126" spans="1:2" ht="52.5">
      <c r="A126" s="415">
        <v>151.03999999999996</v>
      </c>
      <c r="B126" s="466" t="s">
        <v>1680</v>
      </c>
    </row>
    <row r="127" spans="1:2" ht="33.75">
      <c r="A127" s="415">
        <v>152.01999999999998</v>
      </c>
      <c r="B127" s="466" t="s">
        <v>1665</v>
      </c>
    </row>
    <row r="128" spans="1:2" ht="52.5">
      <c r="A128" s="400">
        <v>158.02000000000001</v>
      </c>
      <c r="B128" s="468" t="s">
        <v>1702</v>
      </c>
    </row>
    <row r="129" spans="1:2" ht="71.25">
      <c r="A129" s="401">
        <v>158.02999999999997</v>
      </c>
      <c r="B129" s="468" t="s">
        <v>1715</v>
      </c>
    </row>
    <row r="130" spans="1:2" ht="52.5">
      <c r="A130" s="401">
        <v>158.03999999999996</v>
      </c>
      <c r="B130" s="468" t="s">
        <v>1750</v>
      </c>
    </row>
    <row r="131" spans="1:2" ht="86.25">
      <c r="A131" s="401">
        <v>159.01</v>
      </c>
      <c r="B131" s="468" t="s">
        <v>1730</v>
      </c>
    </row>
    <row r="132" spans="1:2" ht="52.5">
      <c r="A132" s="401">
        <v>159.01999999999998</v>
      </c>
      <c r="B132" s="468" t="s">
        <v>1739</v>
      </c>
    </row>
    <row r="133" spans="1:2" ht="52.5">
      <c r="A133" s="401">
        <v>160.01</v>
      </c>
      <c r="B133" s="466" t="s">
        <v>1670</v>
      </c>
    </row>
    <row r="134" spans="1:2" ht="52.5">
      <c r="A134" s="401">
        <v>160.01999999999998</v>
      </c>
      <c r="B134" s="466" t="s">
        <v>1709</v>
      </c>
    </row>
    <row r="135" spans="1:2" ht="52.5">
      <c r="A135" s="401">
        <v>163.02999999999997</v>
      </c>
      <c r="B135" s="468" t="s">
        <v>1732</v>
      </c>
    </row>
    <row r="136" spans="1:2" ht="52.5">
      <c r="A136" s="401">
        <v>163.03999999999996</v>
      </c>
      <c r="B136" s="468" t="s">
        <v>1731</v>
      </c>
    </row>
    <row r="137" spans="1:2" ht="52.5">
      <c r="A137" s="401">
        <v>163.04999999999995</v>
      </c>
      <c r="B137" s="468" t="s">
        <v>1733</v>
      </c>
    </row>
    <row r="138" spans="1:2" ht="33.75">
      <c r="A138" s="401">
        <v>164.01999999999998</v>
      </c>
      <c r="B138" s="466" t="s">
        <v>1665</v>
      </c>
    </row>
    <row r="139" spans="1:2" ht="52.5">
      <c r="A139" s="401">
        <v>170.01</v>
      </c>
      <c r="B139" s="468" t="s">
        <v>1681</v>
      </c>
    </row>
    <row r="140" spans="1:2" ht="52.5">
      <c r="A140" s="401">
        <v>170.01999999999998</v>
      </c>
      <c r="B140" s="468" t="s">
        <v>1682</v>
      </c>
    </row>
    <row r="141" spans="1:2" ht="52.5">
      <c r="A141" s="401">
        <v>170.02999999999997</v>
      </c>
      <c r="B141" s="468" t="s">
        <v>1683</v>
      </c>
    </row>
    <row r="142" spans="1:2" ht="33.75">
      <c r="A142" s="401">
        <v>171.01999999999998</v>
      </c>
      <c r="B142" s="466" t="s">
        <v>1665</v>
      </c>
    </row>
    <row r="143" spans="1:2" ht="71.25">
      <c r="A143" s="401">
        <v>182.01999999999998</v>
      </c>
      <c r="B143" s="466" t="s">
        <v>1713</v>
      </c>
    </row>
    <row r="144" spans="1:2" ht="86.25">
      <c r="A144" s="401">
        <v>182.02999999999997</v>
      </c>
      <c r="B144" s="466" t="s">
        <v>1716</v>
      </c>
    </row>
    <row r="145" spans="1:2" ht="56.25">
      <c r="A145" s="401">
        <v>182.03999999999996</v>
      </c>
      <c r="B145" s="468" t="s">
        <v>1717</v>
      </c>
    </row>
    <row r="146" spans="1:2" ht="33.75">
      <c r="A146" s="401">
        <v>182.04999999999995</v>
      </c>
      <c r="B146" s="468" t="s">
        <v>1684</v>
      </c>
    </row>
    <row r="147" spans="1:2" ht="52.5">
      <c r="A147" s="401">
        <v>182.05999999999995</v>
      </c>
      <c r="B147" s="466" t="s">
        <v>1698</v>
      </c>
    </row>
    <row r="148" spans="1:2" ht="86.25">
      <c r="A148" s="401">
        <v>183.01</v>
      </c>
      <c r="B148" s="468" t="s">
        <v>1734</v>
      </c>
    </row>
    <row r="149" spans="1:2" ht="52.5">
      <c r="A149" s="401">
        <v>183.01999999999998</v>
      </c>
      <c r="B149" s="468" t="s">
        <v>1735</v>
      </c>
    </row>
    <row r="150" spans="1:2" ht="52.5">
      <c r="A150" s="401">
        <v>184.01</v>
      </c>
      <c r="B150" s="466" t="s">
        <v>1670</v>
      </c>
    </row>
    <row r="151" spans="1:2" ht="52.5">
      <c r="A151" s="401">
        <v>184.01999999999998</v>
      </c>
      <c r="B151" s="466" t="s">
        <v>1709</v>
      </c>
    </row>
    <row r="152" spans="1:2" ht="52.5">
      <c r="A152" s="401">
        <v>187.01</v>
      </c>
      <c r="B152" s="468" t="s">
        <v>1666</v>
      </c>
    </row>
    <row r="153" spans="1:2" ht="33.75">
      <c r="A153" s="401">
        <v>188.01999999999998</v>
      </c>
      <c r="B153" s="466" t="s">
        <v>1665</v>
      </c>
    </row>
    <row r="154" spans="1:2" ht="56.25">
      <c r="A154" s="415">
        <v>195</v>
      </c>
      <c r="B154" s="468" t="s">
        <v>1660</v>
      </c>
    </row>
    <row r="155" spans="1:2" ht="52.5">
      <c r="A155" s="415">
        <v>204.01</v>
      </c>
      <c r="B155" s="468" t="s">
        <v>1666</v>
      </c>
    </row>
    <row r="156" spans="1:2" ht="37.5">
      <c r="A156" s="415">
        <v>214.02999999999997</v>
      </c>
      <c r="B156" s="468" t="s">
        <v>1685</v>
      </c>
    </row>
    <row r="157" spans="1:2" ht="37.5">
      <c r="A157" s="415">
        <v>214.04999999999995</v>
      </c>
      <c r="B157" s="468" t="s">
        <v>1686</v>
      </c>
    </row>
    <row r="158" spans="1:2" ht="18.75">
      <c r="A158" s="415">
        <v>214.05999999999995</v>
      </c>
      <c r="B158" s="468" t="s">
        <v>1687</v>
      </c>
    </row>
    <row r="159" spans="1:2" ht="52.5">
      <c r="A159" s="415">
        <v>217.01</v>
      </c>
      <c r="B159" s="468" t="s">
        <v>1666</v>
      </c>
    </row>
    <row r="160" spans="1:2" ht="37.5">
      <c r="A160" s="415">
        <v>233.01999999999998</v>
      </c>
      <c r="B160" s="468" t="s">
        <v>1688</v>
      </c>
    </row>
    <row r="161" spans="1:2" ht="37.5">
      <c r="A161" s="415">
        <v>233.03999999999996</v>
      </c>
      <c r="B161" s="468" t="s">
        <v>1689</v>
      </c>
    </row>
    <row r="162" spans="1:2" ht="37.5">
      <c r="A162" s="415">
        <v>233.04999999999995</v>
      </c>
      <c r="B162" s="468" t="s">
        <v>1699</v>
      </c>
    </row>
    <row r="163" spans="1:2" ht="52.5">
      <c r="A163" s="415">
        <v>238.01</v>
      </c>
      <c r="B163" s="468" t="s">
        <v>1666</v>
      </c>
    </row>
    <row r="164" spans="1:2" ht="33.75">
      <c r="A164" s="415">
        <v>239.01999999999998</v>
      </c>
      <c r="B164" s="466" t="s">
        <v>1665</v>
      </c>
    </row>
    <row r="165" spans="1:2" ht="37.5">
      <c r="A165" s="415">
        <v>245.01</v>
      </c>
      <c r="B165" s="468" t="s">
        <v>1685</v>
      </c>
    </row>
    <row r="166" spans="1:2" ht="37.5">
      <c r="A166" s="415">
        <v>245.01999999999998</v>
      </c>
      <c r="B166" s="468" t="s">
        <v>1686</v>
      </c>
    </row>
    <row r="167" spans="1:2" ht="67.5">
      <c r="A167" s="415">
        <v>245.02999999999997</v>
      </c>
      <c r="B167" s="466" t="s">
        <v>1740</v>
      </c>
    </row>
    <row r="168" spans="1:2" ht="52.5">
      <c r="A168" s="415">
        <v>245.03999999999996</v>
      </c>
      <c r="B168" s="466" t="s">
        <v>1698</v>
      </c>
    </row>
    <row r="169" spans="1:2" ht="52.5">
      <c r="A169" s="415">
        <v>248.01</v>
      </c>
      <c r="B169" s="468" t="s">
        <v>1666</v>
      </c>
    </row>
    <row r="170" spans="1:2" ht="33.75">
      <c r="A170" s="415">
        <v>249.01999999999998</v>
      </c>
      <c r="B170" s="466" t="s">
        <v>1665</v>
      </c>
    </row>
    <row r="171" spans="1:2" ht="37.5">
      <c r="A171" s="415">
        <v>281.02</v>
      </c>
      <c r="B171" s="468" t="s">
        <v>1744</v>
      </c>
    </row>
    <row r="172" spans="1:2" ht="18.75">
      <c r="A172" s="415">
        <v>281.02999999999997</v>
      </c>
      <c r="B172" s="468" t="s">
        <v>1690</v>
      </c>
    </row>
    <row r="173" spans="1:2" ht="18.75">
      <c r="A173" s="415">
        <v>281.03999999999996</v>
      </c>
      <c r="B173" s="468" t="s">
        <v>1687</v>
      </c>
    </row>
    <row r="174" spans="1:2" ht="33.75">
      <c r="A174" s="415">
        <v>282.01</v>
      </c>
      <c r="B174" s="468" t="s">
        <v>1741</v>
      </c>
    </row>
    <row r="175" spans="1:2" ht="52.5">
      <c r="A175" s="415">
        <v>284.01</v>
      </c>
      <c r="B175" s="468" t="s">
        <v>1666</v>
      </c>
    </row>
    <row r="176" spans="1:2" ht="33.75">
      <c r="A176" s="415">
        <v>285.02</v>
      </c>
      <c r="B176" s="466" t="s">
        <v>1665</v>
      </c>
    </row>
    <row r="177" spans="1:2" ht="52.5">
      <c r="A177" s="415">
        <v>301.02</v>
      </c>
      <c r="B177" s="468" t="s">
        <v>1742</v>
      </c>
    </row>
    <row r="178" spans="1:2" ht="52.5">
      <c r="A178" s="415">
        <v>301.02999999999997</v>
      </c>
      <c r="B178" s="468" t="s">
        <v>1745</v>
      </c>
    </row>
    <row r="179" spans="1:2" ht="52.5">
      <c r="A179" s="415">
        <v>302.01</v>
      </c>
      <c r="B179" s="468" t="s">
        <v>1746</v>
      </c>
    </row>
    <row r="180" spans="1:2" ht="33.75">
      <c r="A180" s="415">
        <v>313.02</v>
      </c>
      <c r="B180" s="468" t="s">
        <v>1691</v>
      </c>
    </row>
    <row r="181" spans="1:2" ht="56.25">
      <c r="A181" s="415">
        <v>313.02999999999997</v>
      </c>
      <c r="B181" s="468" t="s">
        <v>1718</v>
      </c>
    </row>
    <row r="182" spans="1:2" ht="52.5">
      <c r="A182" s="415">
        <v>316.01</v>
      </c>
      <c r="B182" s="468" t="s">
        <v>1666</v>
      </c>
    </row>
    <row r="183" spans="1:2" ht="33.75">
      <c r="A183" s="415">
        <v>317.02</v>
      </c>
      <c r="B183" s="466" t="s">
        <v>1665</v>
      </c>
    </row>
    <row r="184" spans="1:2" ht="52.5">
      <c r="A184" s="415">
        <v>331.01</v>
      </c>
      <c r="B184" s="468" t="s">
        <v>1747</v>
      </c>
    </row>
    <row r="185" spans="1:2" ht="33.75">
      <c r="A185" s="401">
        <v>331.02</v>
      </c>
      <c r="B185" s="468" t="s">
        <v>1692</v>
      </c>
    </row>
    <row r="186" spans="1:2" ht="52.5">
      <c r="A186" s="401">
        <v>335.01</v>
      </c>
      <c r="B186" s="468" t="s">
        <v>1693</v>
      </c>
    </row>
    <row r="187" spans="1:2" ht="33.75">
      <c r="A187" s="401">
        <v>336.03</v>
      </c>
      <c r="B187" s="466" t="s">
        <v>1665</v>
      </c>
    </row>
    <row r="188" spans="1:2" ht="56.25">
      <c r="A188" s="401">
        <v>337.01</v>
      </c>
      <c r="B188" s="466" t="s">
        <v>1694</v>
      </c>
    </row>
    <row r="189" spans="1:2" ht="37.5">
      <c r="A189" s="401">
        <v>349.02</v>
      </c>
      <c r="B189" s="468" t="s">
        <v>1685</v>
      </c>
    </row>
    <row r="190" spans="1:2" ht="37.5">
      <c r="A190" s="401">
        <v>349.03</v>
      </c>
      <c r="B190" s="468" t="s">
        <v>1686</v>
      </c>
    </row>
    <row r="191" spans="1:2" ht="18.75">
      <c r="A191" s="401">
        <v>349.03999999999996</v>
      </c>
      <c r="B191" s="468" t="s">
        <v>1687</v>
      </c>
    </row>
    <row r="192" spans="1:2" ht="52.5">
      <c r="A192" s="401">
        <v>352.01</v>
      </c>
      <c r="B192" s="468" t="s">
        <v>1666</v>
      </c>
    </row>
    <row r="193" spans="1:2" ht="33.75">
      <c r="A193" s="401">
        <v>353.02</v>
      </c>
      <c r="B193" s="466" t="s">
        <v>1665</v>
      </c>
    </row>
    <row r="194" spans="1:2" ht="37.5">
      <c r="A194" s="401">
        <v>363.02</v>
      </c>
      <c r="B194" s="468" t="s">
        <v>1748</v>
      </c>
    </row>
    <row r="195" spans="1:2" ht="37.5">
      <c r="A195" s="401">
        <v>363.03</v>
      </c>
      <c r="B195" s="468" t="s">
        <v>1695</v>
      </c>
    </row>
    <row r="196" spans="1:2" ht="33.75">
      <c r="A196" s="401">
        <v>367.02</v>
      </c>
      <c r="B196" s="466" t="s">
        <v>1665</v>
      </c>
    </row>
    <row r="197" spans="1:2" ht="30" customHeight="1">
      <c r="A197" s="401">
        <v>368.05</v>
      </c>
      <c r="B197" s="468" t="s">
        <v>1647</v>
      </c>
    </row>
    <row r="198" spans="1:2" ht="37.5">
      <c r="A198" s="401">
        <v>393.01</v>
      </c>
      <c r="B198" s="468" t="s">
        <v>1696</v>
      </c>
    </row>
    <row r="199" spans="1:2" ht="90.75">
      <c r="A199" s="401">
        <v>397.04</v>
      </c>
      <c r="B199" s="473" t="s">
        <v>1654</v>
      </c>
    </row>
    <row r="200" spans="1:2" ht="91.5" thickBot="1">
      <c r="A200" s="418">
        <v>403.02</v>
      </c>
      <c r="B200" s="474" t="s">
        <v>1655</v>
      </c>
    </row>
    <row r="201" spans="1:2" ht="30" customHeight="1"/>
    <row r="202" spans="1:2" ht="30" customHeight="1"/>
    <row r="203" spans="1:2" ht="30" customHeight="1"/>
    <row r="204" spans="1:2" ht="30" customHeight="1"/>
    <row r="205" spans="1:2" ht="30" customHeight="1"/>
    <row r="206" spans="1:2" ht="30" customHeight="1"/>
    <row r="207" spans="1:2" ht="30" customHeight="1"/>
    <row r="208" spans="1:2" ht="30" customHeight="1"/>
    <row r="209" ht="30" customHeight="1"/>
    <row r="210" ht="30" customHeight="1"/>
    <row r="211" ht="30" customHeight="1"/>
    <row r="212" ht="30" customHeight="1"/>
    <row r="213" ht="30" customHeight="1"/>
  </sheetData>
  <mergeCells count="6">
    <mergeCell ref="A30:B30"/>
    <mergeCell ref="A1:B1"/>
    <mergeCell ref="A2:B2"/>
    <mergeCell ref="A4:B4"/>
    <mergeCell ref="A15:B15"/>
    <mergeCell ref="A18:B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</vt:lpstr>
      <vt:lpstr>NOTAS ACLARATORIAS </vt:lpstr>
      <vt:lpstr>'Presupuesto '!Área_de_impresión</vt:lpstr>
      <vt:lpstr>'Presupuesto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Usuario de Windows</cp:lastModifiedBy>
  <cp:lastPrinted>2018-11-08T14:25:20Z</cp:lastPrinted>
  <dcterms:created xsi:type="dcterms:W3CDTF">2018-08-20T16:04:10Z</dcterms:created>
  <dcterms:modified xsi:type="dcterms:W3CDTF">2018-11-08T22:46:16Z</dcterms:modified>
</cp:coreProperties>
</file>